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ORDENACAO-GERAL-ADMINISTRACAO\GESTAO-COMUNICACAO-MARKETING\COMUNICACAO\Portal de Transparência\Portal de Transparência\2016\RH\Pessoal\"/>
    </mc:Choice>
  </mc:AlternateContent>
  <bookViews>
    <workbookView xWindow="0" yWindow="0" windowWidth="24000" windowHeight="9735" tabRatio="599"/>
  </bookViews>
  <sheets>
    <sheet name="junho" sheetId="1" r:id="rId1"/>
  </sheets>
  <definedNames>
    <definedName name="_xlnm._FilterDatabase" localSheetId="0" hidden="1">junho!$A$5:$R$305</definedName>
    <definedName name="_xlnm.Print_Area" localSheetId="0">junho!$A$1:$R$227</definedName>
  </definedNames>
  <calcPr calcId="152511"/>
</workbook>
</file>

<file path=xl/calcChain.xml><?xml version="1.0" encoding="utf-8"?>
<calcChain xmlns="http://schemas.openxmlformats.org/spreadsheetml/2006/main">
  <c r="F146" i="1" l="1"/>
  <c r="F226" i="1"/>
  <c r="F212" i="1"/>
  <c r="F262" i="1"/>
  <c r="N280" i="1"/>
  <c r="F280" i="1"/>
  <c r="F173" i="1"/>
  <c r="F80" i="1"/>
  <c r="F172" i="1"/>
  <c r="F92" i="1"/>
  <c r="F225" i="1"/>
  <c r="F75" i="1"/>
  <c r="F108" i="1"/>
  <c r="F124" i="1"/>
  <c r="F188" i="1"/>
  <c r="F199" i="1"/>
  <c r="F93" i="1"/>
  <c r="F148" i="1"/>
  <c r="F95" i="1"/>
  <c r="F211" i="1"/>
  <c r="F169" i="1"/>
  <c r="F275" i="1"/>
  <c r="F240" i="1"/>
  <c r="F170" i="1"/>
  <c r="F305" i="1"/>
  <c r="K305" i="1" s="1"/>
  <c r="F210" i="1"/>
  <c r="F201" i="1"/>
  <c r="F175" i="1"/>
  <c r="F200" i="1"/>
  <c r="F167" i="1"/>
  <c r="F107" i="1"/>
  <c r="F166" i="1"/>
  <c r="F248" i="1"/>
  <c r="F241" i="1"/>
  <c r="N284" i="1"/>
  <c r="M284" i="1"/>
  <c r="L284" i="1"/>
  <c r="F284" i="1"/>
  <c r="F94" i="1"/>
  <c r="F59" i="1"/>
  <c r="F274" i="1"/>
  <c r="F65" i="1"/>
  <c r="N238" i="1"/>
  <c r="F238" i="1"/>
  <c r="N237" i="1"/>
  <c r="F237" i="1"/>
  <c r="F239" i="1"/>
  <c r="F134" i="1"/>
  <c r="F155" i="1"/>
  <c r="F163" i="1"/>
  <c r="F198" i="1"/>
  <c r="F218" i="1"/>
  <c r="N305" i="1"/>
  <c r="O305" i="1" s="1"/>
  <c r="F19" i="1"/>
  <c r="F196" i="1"/>
  <c r="F159" i="1"/>
  <c r="F227" i="1"/>
  <c r="F132" i="1"/>
  <c r="N141" i="1"/>
  <c r="F141" i="1"/>
  <c r="F56" i="1"/>
  <c r="F273" i="1"/>
  <c r="N285" i="1"/>
  <c r="F285" i="1"/>
  <c r="F236" i="1"/>
  <c r="F265" i="1"/>
  <c r="F182" i="1"/>
  <c r="N277" i="1"/>
  <c r="F277" i="1"/>
  <c r="F158" i="1"/>
  <c r="F51" i="1"/>
  <c r="F293" i="1"/>
  <c r="F120" i="1"/>
  <c r="F105" i="1"/>
  <c r="F224" i="1"/>
  <c r="F195" i="1"/>
  <c r="F129" i="1"/>
  <c r="F183" i="1"/>
  <c r="F150" i="1"/>
  <c r="F157" i="1"/>
  <c r="F194" i="1"/>
  <c r="F130" i="1"/>
  <c r="F268" i="1"/>
  <c r="F267" i="1"/>
  <c r="F266" i="1"/>
  <c r="F55" i="1"/>
  <c r="N282" i="1"/>
  <c r="M282" i="1"/>
  <c r="L282" i="1"/>
  <c r="F282" i="1"/>
  <c r="F21" i="1"/>
  <c r="N304" i="1"/>
  <c r="L304" i="1"/>
  <c r="F304" i="1"/>
  <c r="K304" i="1" s="1"/>
  <c r="F303" i="1"/>
  <c r="O304" i="1"/>
  <c r="F162" i="1"/>
  <c r="F63" i="1"/>
  <c r="F151" i="1"/>
  <c r="F128" i="1"/>
  <c r="F215" i="1"/>
  <c r="F287" i="1"/>
  <c r="F209" i="1"/>
  <c r="F145" i="1"/>
  <c r="F154" i="1"/>
  <c r="F178" i="1"/>
  <c r="F171" i="1"/>
  <c r="F72" i="1"/>
  <c r="F180" i="1"/>
  <c r="F257" i="1"/>
  <c r="F290" i="1"/>
  <c r="F291" i="1"/>
  <c r="F174" i="1"/>
  <c r="N283" i="1"/>
  <c r="M283" i="1"/>
  <c r="L283" i="1"/>
  <c r="F283" i="1"/>
  <c r="F208" i="1"/>
  <c r="N278" i="1"/>
  <c r="F278" i="1"/>
  <c r="F192" i="1"/>
  <c r="N303" i="1"/>
  <c r="L303" i="1"/>
  <c r="K303" i="1"/>
  <c r="F181" i="1"/>
  <c r="N276" i="1"/>
  <c r="F276" i="1"/>
  <c r="F289" i="1"/>
  <c r="F263" i="1"/>
  <c r="F297" i="1"/>
  <c r="F300" i="1"/>
  <c r="F264" i="1"/>
  <c r="F193" i="1"/>
  <c r="F261" i="1"/>
  <c r="F140" i="1"/>
  <c r="N152" i="1"/>
  <c r="F152" i="1"/>
  <c r="F119" i="1"/>
  <c r="F252" i="1"/>
  <c r="F197" i="1"/>
  <c r="F251" i="1"/>
  <c r="N249" i="1"/>
  <c r="F249" i="1"/>
  <c r="F245" i="1"/>
  <c r="F246" i="1"/>
  <c r="F233" i="1"/>
  <c r="F223" i="1"/>
  <c r="F147" i="1"/>
  <c r="F189" i="1"/>
  <c r="F60" i="1"/>
  <c r="F104" i="1"/>
  <c r="N281" i="1"/>
  <c r="M281" i="1"/>
  <c r="L281" i="1"/>
  <c r="F281" i="1"/>
  <c r="F272" i="1"/>
  <c r="F22" i="1"/>
  <c r="F66" i="1"/>
  <c r="F202" i="1"/>
  <c r="F286" i="1"/>
  <c r="F85" i="1"/>
  <c r="F203" i="1"/>
  <c r="F45" i="1"/>
  <c r="F38" i="1"/>
  <c r="N24" i="1"/>
  <c r="F24" i="1"/>
  <c r="F138" i="1"/>
  <c r="F91" i="1"/>
  <c r="F81" i="1"/>
  <c r="F41" i="1"/>
  <c r="F64" i="1"/>
  <c r="F101" i="1"/>
  <c r="F79" i="1"/>
  <c r="F70" i="1"/>
  <c r="F164" i="1"/>
  <c r="F109" i="1"/>
  <c r="F28" i="1"/>
  <c r="F32" i="1"/>
  <c r="F83" i="1"/>
  <c r="L36" i="1"/>
  <c r="F36" i="1"/>
  <c r="F97" i="1"/>
  <c r="F98" i="1"/>
  <c r="F29" i="1"/>
  <c r="F127" i="1"/>
  <c r="F186" i="1"/>
  <c r="F89" i="1"/>
  <c r="F67" i="1"/>
  <c r="F221" i="1"/>
  <c r="F144" i="1"/>
  <c r="F206" i="1"/>
  <c r="F44" i="1"/>
  <c r="F43" i="1"/>
  <c r="N139" i="1"/>
  <c r="F139" i="1"/>
  <c r="M57" i="1"/>
  <c r="F57" i="1"/>
  <c r="F18" i="1"/>
  <c r="F78" i="1"/>
  <c r="F220" i="1"/>
  <c r="F187" i="1"/>
  <c r="F33" i="1"/>
  <c r="F106" i="1"/>
  <c r="F77" i="1"/>
  <c r="F100" i="1"/>
  <c r="F54" i="1"/>
  <c r="F76" i="1"/>
  <c r="F88" i="1"/>
  <c r="F84" i="1"/>
  <c r="F31" i="1"/>
  <c r="F23" i="1"/>
  <c r="F69" i="1"/>
  <c r="F71" i="1"/>
  <c r="F214" i="1"/>
  <c r="F103" i="1"/>
  <c r="F74" i="1"/>
  <c r="F82" i="1"/>
  <c r="F86" i="1"/>
  <c r="F111" i="1"/>
  <c r="F68" i="1"/>
  <c r="M87" i="1"/>
  <c r="F87" i="1"/>
  <c r="F185" i="1"/>
  <c r="F53" i="1"/>
  <c r="M73" i="1"/>
  <c r="F73" i="1"/>
  <c r="F161" i="1"/>
  <c r="F25" i="1"/>
  <c r="F34" i="1"/>
  <c r="F99" i="1"/>
  <c r="F125" i="1"/>
  <c r="F52" i="1"/>
  <c r="F39" i="1"/>
  <c r="F116" i="1"/>
  <c r="F14" i="1"/>
  <c r="F16" i="1"/>
  <c r="F12" i="1"/>
  <c r="F40" i="1"/>
  <c r="F126" i="1"/>
  <c r="F15" i="1"/>
  <c r="F42" i="1"/>
  <c r="N279" i="1"/>
  <c r="F279" i="1"/>
  <c r="F9" i="1"/>
  <c r="F142" i="1"/>
  <c r="F156" i="1"/>
  <c r="M11" i="1"/>
  <c r="F121" i="1"/>
  <c r="F27" i="1"/>
  <c r="F47" i="1"/>
  <c r="F50" i="1"/>
  <c r="F10" i="1"/>
  <c r="F115" i="1"/>
  <c r="F20" i="1"/>
  <c r="F231" i="1"/>
  <c r="F6" i="1"/>
  <c r="F37" i="1"/>
  <c r="F117" i="1"/>
  <c r="F136" i="1"/>
  <c r="F46" i="1"/>
  <c r="F123" i="1"/>
  <c r="F30" i="1"/>
  <c r="F232" i="1"/>
  <c r="F143" i="1"/>
  <c r="F17" i="1"/>
  <c r="F131" i="1"/>
  <c r="P304" i="1" l="1"/>
  <c r="P305" i="1"/>
  <c r="O303" i="1"/>
  <c r="P303" i="1" s="1"/>
  <c r="F122" i="1"/>
  <c r="F49" i="1"/>
  <c r="F35" i="1"/>
  <c r="F271" i="1"/>
  <c r="F184" i="1"/>
  <c r="F243" i="1"/>
  <c r="N302" i="1"/>
  <c r="F302" i="1"/>
  <c r="O302" i="1"/>
  <c r="K302" i="1"/>
  <c r="F230" i="1"/>
  <c r="F191" i="1"/>
  <c r="F229" i="1"/>
  <c r="F260" i="1"/>
  <c r="F133" i="1"/>
  <c r="F269" i="1"/>
  <c r="F118" i="1"/>
  <c r="F258" i="1"/>
  <c r="F228" i="1"/>
  <c r="F176" i="1"/>
  <c r="F253" i="1"/>
  <c r="F135" i="1"/>
  <c r="F288" i="1"/>
  <c r="F235" i="1"/>
  <c r="F205" i="1"/>
  <c r="F160" i="1"/>
  <c r="F149" i="1"/>
  <c r="F254" i="1"/>
  <c r="F292" i="1"/>
  <c r="F299" i="1"/>
  <c r="F242" i="1"/>
  <c r="F298" i="1"/>
  <c r="F114" i="1"/>
  <c r="F259" i="1"/>
  <c r="F256" i="1"/>
  <c r="F234" i="1"/>
  <c r="F110" i="1"/>
  <c r="F244" i="1"/>
  <c r="F301" i="1"/>
  <c r="F90" i="1"/>
  <c r="N137" i="1"/>
  <c r="F137" i="1"/>
  <c r="F219" i="1"/>
  <c r="F204" i="1"/>
  <c r="F190" i="1"/>
  <c r="F168" i="1"/>
  <c r="N294" i="1"/>
  <c r="F294" i="1"/>
  <c r="F153" i="1"/>
  <c r="F179" i="1"/>
  <c r="F217" i="1"/>
  <c r="F177" i="1"/>
  <c r="F295" i="1"/>
  <c r="F296" i="1"/>
  <c r="F270" i="1"/>
  <c r="F216" i="1"/>
  <c r="F213" i="1"/>
  <c r="F61" i="1"/>
  <c r="F102" i="1"/>
  <c r="F58" i="1"/>
  <c r="F112" i="1"/>
  <c r="F255" i="1"/>
  <c r="F247" i="1"/>
  <c r="F165" i="1"/>
  <c r="F113" i="1"/>
  <c r="F96" i="1"/>
  <c r="P302" i="1" l="1"/>
  <c r="N146" i="1"/>
  <c r="N217" i="1"/>
  <c r="N226" i="1"/>
  <c r="N144" i="1"/>
  <c r="N212" i="1"/>
  <c r="N262" i="1"/>
  <c r="O280" i="1"/>
  <c r="K280" i="1"/>
  <c r="N173" i="1"/>
  <c r="N80" i="1"/>
  <c r="N172" i="1"/>
  <c r="N184" i="1"/>
  <c r="N92" i="1"/>
  <c r="N225" i="1"/>
  <c r="N75" i="1"/>
  <c r="N108" i="1"/>
  <c r="N124" i="1"/>
  <c r="N188" i="1"/>
  <c r="N199" i="1"/>
  <c r="N93" i="1"/>
  <c r="N148" i="1"/>
  <c r="N95" i="1"/>
  <c r="M95" i="1"/>
  <c r="N211" i="1"/>
  <c r="N169" i="1"/>
  <c r="N168" i="1"/>
  <c r="N275" i="1"/>
  <c r="N240" i="1"/>
  <c r="N170" i="1"/>
  <c r="N210" i="1"/>
  <c r="N201" i="1"/>
  <c r="N175" i="1"/>
  <c r="N200" i="1"/>
  <c r="N167" i="1"/>
  <c r="N107" i="1"/>
  <c r="N166" i="1"/>
  <c r="N248" i="1"/>
  <c r="N241" i="1"/>
  <c r="K284" i="1"/>
  <c r="N94" i="1"/>
  <c r="N59" i="1"/>
  <c r="G59" i="1"/>
  <c r="N65" i="1"/>
  <c r="N207" i="1"/>
  <c r="F207" i="1"/>
  <c r="N239" i="1"/>
  <c r="N191" i="1"/>
  <c r="N134" i="1"/>
  <c r="N155" i="1"/>
  <c r="N163" i="1"/>
  <c r="N198" i="1"/>
  <c r="N218" i="1"/>
  <c r="N19" i="1"/>
  <c r="N196" i="1"/>
  <c r="N216" i="1"/>
  <c r="N159" i="1"/>
  <c r="N227" i="1"/>
  <c r="N132" i="1"/>
  <c r="N56" i="1"/>
  <c r="N273" i="1"/>
  <c r="K285" i="1"/>
  <c r="N236" i="1"/>
  <c r="N265" i="1"/>
  <c r="N182" i="1"/>
  <c r="K277" i="1"/>
  <c r="O277" i="1"/>
  <c r="N158" i="1"/>
  <c r="N51" i="1"/>
  <c r="N293" i="1"/>
  <c r="O293" i="1" s="1"/>
  <c r="K293" i="1"/>
  <c r="N120" i="1"/>
  <c r="N105" i="1"/>
  <c r="N224" i="1"/>
  <c r="N195" i="1"/>
  <c r="N129" i="1"/>
  <c r="K276" i="1"/>
  <c r="N183" i="1"/>
  <c r="N150" i="1"/>
  <c r="N157" i="1"/>
  <c r="N194" i="1"/>
  <c r="N130" i="1"/>
  <c r="N268" i="1"/>
  <c r="N267" i="1"/>
  <c r="N266" i="1"/>
  <c r="N55" i="1"/>
  <c r="O282" i="1"/>
  <c r="K282" i="1"/>
  <c r="N21" i="1"/>
  <c r="N162" i="1"/>
  <c r="N63" i="1"/>
  <c r="M63" i="1"/>
  <c r="N151" i="1"/>
  <c r="N128" i="1"/>
  <c r="N215" i="1"/>
  <c r="N287" i="1"/>
  <c r="O287" i="1" s="1"/>
  <c r="K287" i="1"/>
  <c r="N229" i="1"/>
  <c r="N209" i="1"/>
  <c r="N145" i="1"/>
  <c r="N154" i="1"/>
  <c r="N178" i="1"/>
  <c r="N171" i="1"/>
  <c r="N72" i="1"/>
  <c r="N180" i="1"/>
  <c r="N257" i="1"/>
  <c r="N290" i="1"/>
  <c r="O290" i="1" s="1"/>
  <c r="K290" i="1"/>
  <c r="N291" i="1"/>
  <c r="O291" i="1" s="1"/>
  <c r="K291" i="1"/>
  <c r="N174" i="1"/>
  <c r="K283" i="1"/>
  <c r="O283" i="1"/>
  <c r="N208" i="1"/>
  <c r="K208" i="1"/>
  <c r="O278" i="1"/>
  <c r="K278" i="1"/>
  <c r="N192" i="1"/>
  <c r="N181" i="1"/>
  <c r="O276" i="1"/>
  <c r="N289" i="1"/>
  <c r="O289" i="1" s="1"/>
  <c r="K289" i="1"/>
  <c r="N263" i="1"/>
  <c r="N297" i="1"/>
  <c r="O297" i="1" s="1"/>
  <c r="K297" i="1"/>
  <c r="N264" i="1"/>
  <c r="N193" i="1"/>
  <c r="N261" i="1"/>
  <c r="N140" i="1"/>
  <c r="N119" i="1"/>
  <c r="N252" i="1"/>
  <c r="N197" i="1"/>
  <c r="N251" i="1"/>
  <c r="N245" i="1"/>
  <c r="N246" i="1"/>
  <c r="N233" i="1"/>
  <c r="N223" i="1"/>
  <c r="N147" i="1"/>
  <c r="K189" i="1"/>
  <c r="N189" i="1"/>
  <c r="N60" i="1"/>
  <c r="N104" i="1"/>
  <c r="O281" i="1"/>
  <c r="K281" i="1"/>
  <c r="N272" i="1"/>
  <c r="N22" i="1"/>
  <c r="N66" i="1"/>
  <c r="N286" i="1"/>
  <c r="O286" i="1" s="1"/>
  <c r="K286" i="1"/>
  <c r="F222" i="1"/>
  <c r="N85" i="1"/>
  <c r="N203" i="1"/>
  <c r="N45" i="1"/>
  <c r="N38" i="1"/>
  <c r="N138" i="1"/>
  <c r="N91" i="1"/>
  <c r="N81" i="1"/>
  <c r="N41" i="1"/>
  <c r="N64" i="1"/>
  <c r="N101" i="1"/>
  <c r="M101" i="1"/>
  <c r="N26" i="1"/>
  <c r="F26" i="1"/>
  <c r="N79" i="1"/>
  <c r="N70" i="1"/>
  <c r="N164" i="1"/>
  <c r="N62" i="1"/>
  <c r="F62" i="1"/>
  <c r="N109" i="1"/>
  <c r="N28" i="1"/>
  <c r="N32" i="1"/>
  <c r="N83" i="1"/>
  <c r="N36" i="1"/>
  <c r="N97" i="1"/>
  <c r="N98" i="1"/>
  <c r="N29" i="1"/>
  <c r="N127" i="1"/>
  <c r="N186" i="1"/>
  <c r="N89" i="1"/>
  <c r="M89" i="1"/>
  <c r="N67" i="1"/>
  <c r="N206" i="1"/>
  <c r="N44" i="1"/>
  <c r="N43" i="1"/>
  <c r="N57" i="1"/>
  <c r="N18" i="1"/>
  <c r="N78" i="1"/>
  <c r="N220" i="1"/>
  <c r="N33" i="1"/>
  <c r="N106" i="1"/>
  <c r="N77" i="1"/>
  <c r="N100" i="1"/>
  <c r="N54" i="1"/>
  <c r="N76" i="1"/>
  <c r="N88" i="1"/>
  <c r="N84" i="1"/>
  <c r="N31" i="1"/>
  <c r="N23" i="1"/>
  <c r="N69" i="1"/>
  <c r="N71" i="1"/>
  <c r="N214" i="1"/>
  <c r="P287" i="1" l="1"/>
  <c r="P280" i="1"/>
  <c r="O285" i="1"/>
  <c r="O284" i="1"/>
  <c r="P286" i="1"/>
  <c r="P297" i="1"/>
  <c r="P278" i="1"/>
  <c r="P284" i="1"/>
  <c r="P285" i="1"/>
  <c r="P277" i="1"/>
  <c r="P293" i="1"/>
  <c r="P282" i="1"/>
  <c r="P290" i="1"/>
  <c r="P291" i="1"/>
  <c r="P283" i="1"/>
  <c r="P276" i="1"/>
  <c r="P289" i="1"/>
  <c r="P281" i="1"/>
  <c r="N103" i="1"/>
  <c r="N74" i="1"/>
  <c r="M74" i="1"/>
  <c r="N82" i="1"/>
  <c r="N86" i="1"/>
  <c r="N111" i="1"/>
  <c r="N68" i="1"/>
  <c r="N87" i="1"/>
  <c r="N185" i="1"/>
  <c r="N53" i="1"/>
  <c r="N73" i="1"/>
  <c r="N161" i="1"/>
  <c r="N25" i="1"/>
  <c r="N34" i="1"/>
  <c r="N99" i="1"/>
  <c r="N125" i="1"/>
  <c r="N52" i="1"/>
  <c r="N39" i="1"/>
  <c r="N116" i="1"/>
  <c r="N14" i="1"/>
  <c r="G14" i="1"/>
  <c r="N12" i="1"/>
  <c r="G12" i="1"/>
  <c r="N126" i="1"/>
  <c r="N15" i="1"/>
  <c r="N42" i="1"/>
  <c r="O279" i="1"/>
  <c r="K279" i="1"/>
  <c r="N9" i="1"/>
  <c r="N142" i="1"/>
  <c r="N156" i="1"/>
  <c r="N11" i="1"/>
  <c r="G11" i="1"/>
  <c r="N121" i="1"/>
  <c r="N13" i="1"/>
  <c r="N7" i="1"/>
  <c r="F7" i="1"/>
  <c r="N27" i="1"/>
  <c r="N47" i="1"/>
  <c r="N50" i="1"/>
  <c r="N10" i="1"/>
  <c r="G10" i="1"/>
  <c r="N115" i="1"/>
  <c r="N20" i="1"/>
  <c r="N231" i="1"/>
  <c r="N6" i="1"/>
  <c r="N230" i="1"/>
  <c r="N8" i="1"/>
  <c r="N37" i="1"/>
  <c r="N117" i="1"/>
  <c r="N48" i="1"/>
  <c r="F48" i="1"/>
  <c r="N136" i="1"/>
  <c r="N46" i="1"/>
  <c r="N123" i="1"/>
  <c r="N30" i="1"/>
  <c r="N232" i="1"/>
  <c r="N143" i="1"/>
  <c r="N17" i="1"/>
  <c r="N131" i="1"/>
  <c r="N122" i="1"/>
  <c r="N49" i="1"/>
  <c r="N35" i="1"/>
  <c r="N271" i="1"/>
  <c r="N243" i="1"/>
  <c r="N260" i="1"/>
  <c r="N133" i="1"/>
  <c r="N269" i="1"/>
  <c r="N118" i="1"/>
  <c r="N258" i="1"/>
  <c r="N177" i="1"/>
  <c r="N228" i="1"/>
  <c r="N176" i="1"/>
  <c r="N253" i="1"/>
  <c r="N135" i="1"/>
  <c r="N288" i="1"/>
  <c r="O288" i="1" s="1"/>
  <c r="K288" i="1"/>
  <c r="L235" i="1"/>
  <c r="N205" i="1"/>
  <c r="N160" i="1"/>
  <c r="N149" i="1"/>
  <c r="N213" i="1"/>
  <c r="N254" i="1"/>
  <c r="N292" i="1"/>
  <c r="O292" i="1" s="1"/>
  <c r="K292" i="1"/>
  <c r="N299" i="1"/>
  <c r="O299" i="1" s="1"/>
  <c r="K299" i="1"/>
  <c r="N242" i="1"/>
  <c r="N298" i="1"/>
  <c r="O298" i="1" s="1"/>
  <c r="K298" i="1"/>
  <c r="N114" i="1"/>
  <c r="N259" i="1"/>
  <c r="N256" i="1"/>
  <c r="N234" i="1"/>
  <c r="L234" i="1"/>
  <c r="N110" i="1"/>
  <c r="N244" i="1"/>
  <c r="N301" i="1"/>
  <c r="O301" i="1" s="1"/>
  <c r="K301" i="1"/>
  <c r="N90" i="1"/>
  <c r="N219" i="1"/>
  <c r="N204" i="1"/>
  <c r="N190" i="1"/>
  <c r="N300" i="1"/>
  <c r="O300" i="1" s="1"/>
  <c r="K300" i="1"/>
  <c r="O294" i="1"/>
  <c r="K294" i="1"/>
  <c r="N153" i="1"/>
  <c r="N179" i="1"/>
  <c r="N295" i="1"/>
  <c r="O295" i="1" s="1"/>
  <c r="K295" i="1"/>
  <c r="N296" i="1"/>
  <c r="O296" i="1" s="1"/>
  <c r="K296" i="1"/>
  <c r="N250" i="1"/>
  <c r="F250" i="1"/>
  <c r="N270" i="1"/>
  <c r="N61" i="1"/>
  <c r="N102" i="1"/>
  <c r="N202" i="1"/>
  <c r="N58" i="1"/>
  <c r="N112" i="1"/>
  <c r="N255" i="1"/>
  <c r="N247" i="1"/>
  <c r="N165" i="1"/>
  <c r="N113" i="1"/>
  <c r="N96" i="1"/>
  <c r="P288" i="1" l="1"/>
  <c r="P292" i="1"/>
  <c r="P299" i="1"/>
  <c r="P300" i="1"/>
  <c r="P279" i="1"/>
  <c r="P298" i="1"/>
  <c r="P301" i="1"/>
  <c r="P294" i="1"/>
  <c r="P295" i="1"/>
  <c r="P296" i="1"/>
  <c r="K275" i="1"/>
  <c r="N274" i="1"/>
  <c r="O274" i="1" s="1"/>
  <c r="K274" i="1"/>
  <c r="O275" i="1" l="1"/>
  <c r="P275" i="1" s="1"/>
  <c r="P274" i="1"/>
  <c r="K273" i="1"/>
  <c r="K272" i="1"/>
  <c r="O271" i="1"/>
  <c r="K271" i="1"/>
  <c r="M83" i="1"/>
  <c r="O270" i="1"/>
  <c r="K270" i="1"/>
  <c r="M98" i="1"/>
  <c r="O269" i="1"/>
  <c r="K269" i="1"/>
  <c r="O268" i="1"/>
  <c r="K268" i="1"/>
  <c r="O267" i="1"/>
  <c r="K267" i="1"/>
  <c r="O266" i="1"/>
  <c r="K266" i="1"/>
  <c r="M100" i="1"/>
  <c r="M76" i="1"/>
  <c r="M88" i="1"/>
  <c r="M86" i="1"/>
  <c r="O265" i="1"/>
  <c r="K265" i="1"/>
  <c r="M111" i="1"/>
  <c r="O264" i="1"/>
  <c r="K264" i="1"/>
  <c r="O263" i="1"/>
  <c r="K263" i="1"/>
  <c r="O262" i="1"/>
  <c r="K262" i="1"/>
  <c r="O261" i="1"/>
  <c r="K261" i="1"/>
  <c r="O260" i="1"/>
  <c r="K260" i="1"/>
  <c r="O259" i="1"/>
  <c r="K259" i="1"/>
  <c r="O258" i="1"/>
  <c r="K258" i="1"/>
  <c r="O257" i="1"/>
  <c r="K257" i="1"/>
  <c r="O256" i="1"/>
  <c r="K256" i="1"/>
  <c r="O255" i="1"/>
  <c r="K255" i="1"/>
  <c r="O254" i="1"/>
  <c r="K254" i="1"/>
  <c r="O253" i="1"/>
  <c r="K253" i="1"/>
  <c r="O252" i="1"/>
  <c r="K252" i="1"/>
  <c r="O251" i="1"/>
  <c r="K251" i="1"/>
  <c r="O250" i="1"/>
  <c r="K250" i="1"/>
  <c r="O249" i="1"/>
  <c r="K249" i="1"/>
  <c r="O248" i="1"/>
  <c r="K248" i="1"/>
  <c r="O247" i="1"/>
  <c r="K247" i="1"/>
  <c r="O246" i="1"/>
  <c r="K246" i="1"/>
  <c r="O245" i="1"/>
  <c r="K245" i="1"/>
  <c r="O244" i="1"/>
  <c r="K244" i="1"/>
  <c r="O243" i="1"/>
  <c r="K243" i="1"/>
  <c r="O242" i="1"/>
  <c r="K242" i="1"/>
  <c r="O241" i="1"/>
  <c r="K241" i="1"/>
  <c r="O240" i="1"/>
  <c r="K240" i="1"/>
  <c r="L230" i="1"/>
  <c r="O239" i="1"/>
  <c r="K239" i="1"/>
  <c r="O238" i="1"/>
  <c r="K238" i="1"/>
  <c r="O237" i="1"/>
  <c r="K237" i="1"/>
  <c r="O236" i="1"/>
  <c r="K236" i="1"/>
  <c r="K232" i="1"/>
  <c r="N235" i="1"/>
  <c r="K235" i="1"/>
  <c r="O273" i="1" l="1"/>
  <c r="O235" i="1"/>
  <c r="P235" i="1" s="1"/>
  <c r="P270" i="1"/>
  <c r="O272" i="1"/>
  <c r="P241" i="1"/>
  <c r="P254" i="1"/>
  <c r="P255" i="1"/>
  <c r="P256" i="1"/>
  <c r="P259" i="1"/>
  <c r="P262" i="1"/>
  <c r="P239" i="1"/>
  <c r="P243" i="1"/>
  <c r="P247" i="1"/>
  <c r="P250" i="1"/>
  <c r="P252" i="1"/>
  <c r="P238" i="1"/>
  <c r="P240" i="1"/>
  <c r="P242" i="1"/>
  <c r="P246" i="1"/>
  <c r="P257" i="1"/>
  <c r="P258" i="1"/>
  <c r="P261" i="1"/>
  <c r="P263" i="1"/>
  <c r="P265" i="1"/>
  <c r="P267" i="1"/>
  <c r="P269" i="1"/>
  <c r="P271" i="1"/>
  <c r="P245" i="1"/>
  <c r="P237" i="1"/>
  <c r="P249" i="1"/>
  <c r="P253" i="1"/>
  <c r="P260" i="1"/>
  <c r="P268" i="1"/>
  <c r="P244" i="1"/>
  <c r="P248" i="1"/>
  <c r="P251" i="1"/>
  <c r="P264" i="1"/>
  <c r="P266" i="1"/>
  <c r="P273" i="1"/>
  <c r="P272" i="1"/>
  <c r="P236" i="1"/>
  <c r="K234" i="1"/>
  <c r="O204" i="1"/>
  <c r="O190" i="1"/>
  <c r="O102" i="1"/>
  <c r="O165" i="1"/>
  <c r="O234" i="1" l="1"/>
  <c r="P234" i="1" s="1"/>
  <c r="O233" i="1"/>
  <c r="K233" i="1"/>
  <c r="P233" i="1" l="1"/>
  <c r="O232" i="1" l="1"/>
  <c r="O231" i="1"/>
  <c r="K231" i="1"/>
  <c r="O230" i="1"/>
  <c r="K230" i="1"/>
  <c r="O229" i="1"/>
  <c r="K229" i="1"/>
  <c r="O228" i="1"/>
  <c r="K228" i="1"/>
  <c r="P228" i="1" l="1"/>
  <c r="P229" i="1"/>
  <c r="P230" i="1"/>
  <c r="P231" i="1"/>
  <c r="P232" i="1"/>
  <c r="M106" i="1"/>
  <c r="M82" i="1"/>
  <c r="M68" i="1"/>
  <c r="M96" i="1"/>
  <c r="M75" i="1"/>
  <c r="M113" i="1"/>
  <c r="L223" i="1" l="1"/>
  <c r="L219" i="1"/>
  <c r="K227" i="1"/>
  <c r="O227" i="1"/>
  <c r="P227" i="1" l="1"/>
  <c r="K12" i="1" l="1"/>
  <c r="M90" i="1" l="1"/>
  <c r="O226" i="1" l="1"/>
  <c r="K226" i="1"/>
  <c r="O225" i="1"/>
  <c r="K225" i="1"/>
  <c r="P225" i="1" l="1"/>
  <c r="P226" i="1"/>
  <c r="K195" i="1"/>
  <c r="K224" i="1"/>
  <c r="O224" i="1"/>
  <c r="K223" i="1"/>
  <c r="O223" i="1"/>
  <c r="O222" i="1"/>
  <c r="K222" i="1"/>
  <c r="O221" i="1"/>
  <c r="K221" i="1"/>
  <c r="O220" i="1"/>
  <c r="K220" i="1"/>
  <c r="P220" i="1" l="1"/>
  <c r="P223" i="1"/>
  <c r="P224" i="1"/>
  <c r="P222" i="1"/>
  <c r="P221" i="1"/>
  <c r="N16" i="1"/>
  <c r="O50" i="1"/>
  <c r="K219" i="1"/>
  <c r="O219" i="1" l="1"/>
  <c r="P219" i="1" s="1"/>
  <c r="O218" i="1"/>
  <c r="K218" i="1"/>
  <c r="P218" i="1" l="1"/>
  <c r="O217" i="1" l="1"/>
  <c r="K217" i="1"/>
  <c r="O216" i="1"/>
  <c r="K216" i="1"/>
  <c r="P217" i="1" l="1"/>
  <c r="P216" i="1"/>
  <c r="O215" i="1" l="1"/>
  <c r="K215" i="1"/>
  <c r="P215" i="1" l="1"/>
  <c r="O214" i="1"/>
  <c r="K214" i="1"/>
  <c r="K40" i="1"/>
  <c r="O40" i="1"/>
  <c r="K42" i="1"/>
  <c r="O213" i="1"/>
  <c r="K213" i="1"/>
  <c r="P214" i="1" l="1"/>
  <c r="P40" i="1"/>
  <c r="P213" i="1"/>
  <c r="K207" i="1" l="1"/>
  <c r="K209" i="1"/>
  <c r="O212" i="1"/>
  <c r="K212" i="1"/>
  <c r="O211" i="1"/>
  <c r="K211" i="1"/>
  <c r="O210" i="1"/>
  <c r="K210" i="1"/>
  <c r="P211" i="1" l="1"/>
  <c r="P212" i="1"/>
  <c r="P210" i="1"/>
  <c r="O209" i="1"/>
  <c r="O208" i="1"/>
  <c r="O207" i="1"/>
  <c r="P209" i="1" l="1"/>
  <c r="P208" i="1"/>
  <c r="P207" i="1"/>
  <c r="O206" i="1" l="1"/>
  <c r="K206" i="1"/>
  <c r="P206" i="1" l="1"/>
  <c r="O39" i="1"/>
  <c r="O205" i="1"/>
  <c r="K205" i="1"/>
  <c r="K204" i="1"/>
  <c r="P205" i="1" l="1"/>
  <c r="P204" i="1"/>
  <c r="K198" i="1"/>
  <c r="O199" i="1"/>
  <c r="K199" i="1"/>
  <c r="O201" i="1"/>
  <c r="K201" i="1"/>
  <c r="O200" i="1"/>
  <c r="K200" i="1"/>
  <c r="K196" i="1"/>
  <c r="K21" i="1"/>
  <c r="K193" i="1"/>
  <c r="O193" i="1" l="1"/>
  <c r="P193" i="1" s="1"/>
  <c r="O195" i="1"/>
  <c r="P195" i="1" s="1"/>
  <c r="O196" i="1"/>
  <c r="P196" i="1" s="1"/>
  <c r="O198" i="1"/>
  <c r="P198" i="1" s="1"/>
  <c r="P200" i="1"/>
  <c r="P201" i="1"/>
  <c r="P199" i="1"/>
  <c r="O197" i="1"/>
  <c r="K197" i="1"/>
  <c r="K97" i="1"/>
  <c r="O203" i="1"/>
  <c r="K203" i="1"/>
  <c r="K29" i="1"/>
  <c r="O44" i="1"/>
  <c r="O18" i="1"/>
  <c r="K18" i="1"/>
  <c r="O194" i="1"/>
  <c r="K194" i="1"/>
  <c r="P203" i="1" l="1"/>
  <c r="P197" i="1"/>
  <c r="P18" i="1"/>
  <c r="P194" i="1"/>
  <c r="O202" i="1"/>
  <c r="K202" i="1"/>
  <c r="P202" i="1" l="1"/>
  <c r="O184" i="1"/>
  <c r="K184" i="1"/>
  <c r="O188" i="1"/>
  <c r="K188" i="1"/>
  <c r="K169" i="1"/>
  <c r="O186" i="1"/>
  <c r="K186" i="1"/>
  <c r="O191" i="1"/>
  <c r="K191" i="1"/>
  <c r="O182" i="1"/>
  <c r="K182" i="1"/>
  <c r="O183" i="1"/>
  <c r="K183" i="1"/>
  <c r="O178" i="1"/>
  <c r="K178" i="1"/>
  <c r="O180" i="1"/>
  <c r="K180" i="1"/>
  <c r="O192" i="1"/>
  <c r="K192" i="1"/>
  <c r="O181" i="1"/>
  <c r="K181" i="1"/>
  <c r="O189" i="1"/>
  <c r="O187" i="1"/>
  <c r="K187" i="1"/>
  <c r="P187" i="1" l="1"/>
  <c r="P189" i="1"/>
  <c r="P192" i="1"/>
  <c r="P183" i="1"/>
  <c r="P191" i="1"/>
  <c r="P186" i="1"/>
  <c r="P188" i="1"/>
  <c r="P184" i="1"/>
  <c r="P182" i="1"/>
  <c r="P178" i="1"/>
  <c r="P180" i="1"/>
  <c r="P181" i="1"/>
  <c r="O185" i="1"/>
  <c r="K185" i="1"/>
  <c r="K190" i="1"/>
  <c r="K179" i="1"/>
  <c r="K7" i="1"/>
  <c r="P190" i="1" l="1"/>
  <c r="O179" i="1"/>
  <c r="P179" i="1" s="1"/>
  <c r="P185" i="1"/>
  <c r="K6" i="1"/>
  <c r="O173" i="1"/>
  <c r="K173" i="1"/>
  <c r="O172" i="1"/>
  <c r="K172" i="1"/>
  <c r="O169" i="1"/>
  <c r="O170" i="1"/>
  <c r="K170" i="1"/>
  <c r="O175" i="1"/>
  <c r="K175" i="1"/>
  <c r="O167" i="1"/>
  <c r="K167" i="1"/>
  <c r="O166" i="1"/>
  <c r="K166" i="1"/>
  <c r="O163" i="1"/>
  <c r="K163" i="1"/>
  <c r="O159" i="1"/>
  <c r="K159" i="1"/>
  <c r="O158" i="1"/>
  <c r="K158" i="1"/>
  <c r="O157" i="1"/>
  <c r="K157" i="1"/>
  <c r="O162" i="1"/>
  <c r="K162" i="1"/>
  <c r="O171" i="1"/>
  <c r="K171" i="1"/>
  <c r="O174" i="1"/>
  <c r="K174" i="1"/>
  <c r="O161" i="1"/>
  <c r="K161" i="1"/>
  <c r="O14" i="1"/>
  <c r="P170" i="1" l="1"/>
  <c r="P161" i="1"/>
  <c r="P159" i="1"/>
  <c r="P163" i="1"/>
  <c r="P171" i="1"/>
  <c r="P174" i="1"/>
  <c r="P173" i="1"/>
  <c r="P172" i="1"/>
  <c r="P169" i="1"/>
  <c r="P166" i="1"/>
  <c r="P175" i="1"/>
  <c r="P167" i="1"/>
  <c r="P158" i="1"/>
  <c r="P157" i="1"/>
  <c r="P162" i="1"/>
  <c r="O117" i="1" l="1"/>
  <c r="O177" i="1" l="1"/>
  <c r="K177" i="1"/>
  <c r="O176" i="1"/>
  <c r="K176" i="1"/>
  <c r="O160" i="1"/>
  <c r="K160" i="1"/>
  <c r="P176" i="1" l="1"/>
  <c r="P160" i="1"/>
  <c r="P177" i="1"/>
  <c r="O164" i="1"/>
  <c r="K164" i="1"/>
  <c r="O168" i="1"/>
  <c r="K168" i="1"/>
  <c r="K165" i="1"/>
  <c r="P165" i="1" s="1"/>
  <c r="P164" i="1" l="1"/>
  <c r="P168" i="1"/>
  <c r="O47" i="1"/>
  <c r="O46" i="1"/>
  <c r="K81" i="1"/>
  <c r="K80" i="1"/>
  <c r="O156" i="1" l="1"/>
  <c r="K156" i="1"/>
  <c r="O155" i="1"/>
  <c r="K155" i="1"/>
  <c r="O154" i="1"/>
  <c r="K154" i="1"/>
  <c r="O153" i="1"/>
  <c r="K153" i="1"/>
  <c r="P153" i="1" l="1"/>
  <c r="P154" i="1"/>
  <c r="P155" i="1"/>
  <c r="P156" i="1"/>
  <c r="O94" i="1"/>
  <c r="O95" i="1"/>
  <c r="O96" i="1"/>
  <c r="O97" i="1"/>
  <c r="O98" i="1"/>
  <c r="O99" i="1"/>
  <c r="O100" i="1"/>
  <c r="O101" i="1"/>
  <c r="O103" i="1"/>
  <c r="O104" i="1"/>
  <c r="K94" i="1"/>
  <c r="K95" i="1"/>
  <c r="K96" i="1"/>
  <c r="K98" i="1"/>
  <c r="K99" i="1"/>
  <c r="K100" i="1"/>
  <c r="K101" i="1"/>
  <c r="K102" i="1"/>
  <c r="K103" i="1"/>
  <c r="K104" i="1"/>
  <c r="O75" i="1"/>
  <c r="O76" i="1"/>
  <c r="O77" i="1"/>
  <c r="O78" i="1"/>
  <c r="O79" i="1"/>
  <c r="O80" i="1"/>
  <c r="P80" i="1" s="1"/>
  <c r="K75" i="1"/>
  <c r="K76" i="1"/>
  <c r="K77" i="1"/>
  <c r="K78" i="1"/>
  <c r="K79" i="1"/>
  <c r="O69" i="1"/>
  <c r="O70" i="1"/>
  <c r="O71" i="1"/>
  <c r="K69" i="1"/>
  <c r="K70" i="1"/>
  <c r="K71" i="1"/>
  <c r="P79" i="1" l="1"/>
  <c r="P78" i="1"/>
  <c r="P77" i="1"/>
  <c r="P75" i="1"/>
  <c r="P76" i="1"/>
  <c r="P71" i="1"/>
  <c r="P69" i="1"/>
  <c r="P104" i="1"/>
  <c r="P102" i="1"/>
  <c r="P100" i="1"/>
  <c r="P98" i="1"/>
  <c r="P96" i="1"/>
  <c r="P94" i="1"/>
  <c r="P70" i="1"/>
  <c r="P103" i="1"/>
  <c r="P101" i="1"/>
  <c r="P99" i="1"/>
  <c r="P97" i="1"/>
  <c r="P95" i="1"/>
  <c r="O59" i="1"/>
  <c r="O60" i="1"/>
  <c r="O61" i="1"/>
  <c r="O62" i="1"/>
  <c r="O63" i="1"/>
  <c r="K59" i="1"/>
  <c r="K60" i="1"/>
  <c r="K61" i="1"/>
  <c r="K62" i="1"/>
  <c r="K63" i="1"/>
  <c r="O148" i="1"/>
  <c r="O149" i="1"/>
  <c r="O150" i="1"/>
  <c r="O151" i="1"/>
  <c r="O152" i="1"/>
  <c r="K148" i="1"/>
  <c r="K149" i="1"/>
  <c r="K150" i="1"/>
  <c r="K151" i="1"/>
  <c r="K152" i="1"/>
  <c r="O129" i="1"/>
  <c r="O130" i="1"/>
  <c r="O131" i="1"/>
  <c r="K129" i="1"/>
  <c r="K130" i="1"/>
  <c r="K131" i="1"/>
  <c r="O125" i="1"/>
  <c r="O122" i="1"/>
  <c r="O121" i="1"/>
  <c r="O120" i="1"/>
  <c r="O119" i="1"/>
  <c r="O118" i="1"/>
  <c r="O116" i="1"/>
  <c r="O115" i="1"/>
  <c r="K122" i="1"/>
  <c r="K121" i="1"/>
  <c r="K120" i="1"/>
  <c r="K119" i="1"/>
  <c r="K118" i="1"/>
  <c r="K116" i="1"/>
  <c r="P62" i="1" l="1"/>
  <c r="P60" i="1"/>
  <c r="P63" i="1"/>
  <c r="P61" i="1"/>
  <c r="P59" i="1"/>
  <c r="P118" i="1"/>
  <c r="P120" i="1"/>
  <c r="P122" i="1"/>
  <c r="P152" i="1"/>
  <c r="P131" i="1"/>
  <c r="P129" i="1"/>
  <c r="P151" i="1"/>
  <c r="P149" i="1"/>
  <c r="P116" i="1"/>
  <c r="P119" i="1"/>
  <c r="P121" i="1"/>
  <c r="P130" i="1"/>
  <c r="P150" i="1"/>
  <c r="P148" i="1"/>
  <c r="O147" i="1" l="1"/>
  <c r="O146" i="1" l="1"/>
  <c r="O145" i="1"/>
  <c r="O144" i="1"/>
  <c r="O143" i="1"/>
  <c r="O142" i="1"/>
  <c r="O139" i="1"/>
  <c r="O132" i="1"/>
  <c r="K147" i="1"/>
  <c r="K146" i="1"/>
  <c r="K145" i="1"/>
  <c r="K144" i="1"/>
  <c r="K143" i="1"/>
  <c r="K142" i="1"/>
  <c r="K139" i="1"/>
  <c r="K132" i="1"/>
  <c r="P146" i="1" l="1"/>
  <c r="P132" i="1"/>
  <c r="P142" i="1"/>
  <c r="P144" i="1"/>
  <c r="P139" i="1"/>
  <c r="P143" i="1"/>
  <c r="P145" i="1"/>
  <c r="P147" i="1"/>
  <c r="K113" i="1"/>
  <c r="K112" i="1"/>
  <c r="K109" i="1"/>
  <c r="K110" i="1"/>
  <c r="K111" i="1"/>
  <c r="K108" i="1"/>
  <c r="K107" i="1"/>
  <c r="K93" i="1"/>
  <c r="O88" i="1"/>
  <c r="O89" i="1"/>
  <c r="K87" i="1"/>
  <c r="K88" i="1"/>
  <c r="K89" i="1"/>
  <c r="K86" i="1"/>
  <c r="O84" i="1"/>
  <c r="K83" i="1"/>
  <c r="K84" i="1"/>
  <c r="K82" i="1"/>
  <c r="O74" i="1"/>
  <c r="K73" i="1"/>
  <c r="K74" i="1"/>
  <c r="K72" i="1"/>
  <c r="K57" i="1"/>
  <c r="K56" i="1"/>
  <c r="P84" i="1" l="1"/>
  <c r="P88" i="1"/>
  <c r="P89" i="1"/>
  <c r="P74" i="1"/>
  <c r="O128" i="1" l="1"/>
  <c r="K128" i="1"/>
  <c r="O124" i="1"/>
  <c r="O123" i="1"/>
  <c r="P128" i="1" l="1"/>
  <c r="K135" i="1"/>
  <c r="K134" i="1"/>
  <c r="K133" i="1"/>
  <c r="K126" i="1"/>
  <c r="K117" i="1"/>
  <c r="K106" i="1"/>
  <c r="K92" i="1"/>
  <c r="K66" i="1"/>
  <c r="K67" i="1"/>
  <c r="K68" i="1"/>
  <c r="K65" i="1"/>
  <c r="O108" i="1" l="1"/>
  <c r="P108" i="1" s="1"/>
  <c r="O109" i="1"/>
  <c r="P109" i="1" s="1"/>
  <c r="O110" i="1"/>
  <c r="P110" i="1" s="1"/>
  <c r="O111" i="1"/>
  <c r="P111" i="1" s="1"/>
  <c r="O93" i="1" l="1"/>
  <c r="P93" i="1" s="1"/>
  <c r="O81" i="1"/>
  <c r="P81" i="1" s="1"/>
  <c r="O82" i="1"/>
  <c r="P82" i="1" s="1"/>
  <c r="O68" i="1"/>
  <c r="P68" i="1" s="1"/>
  <c r="O64" i="1" l="1"/>
  <c r="K14" i="1"/>
  <c r="K105" i="1" l="1"/>
  <c r="K91" i="1"/>
  <c r="O91" i="1"/>
  <c r="O73" i="1"/>
  <c r="O72" i="1"/>
  <c r="O67" i="1"/>
  <c r="K58" i="1"/>
  <c r="O58" i="1"/>
  <c r="O140" i="1"/>
  <c r="O138" i="1"/>
  <c r="K138" i="1"/>
  <c r="K137" i="1"/>
  <c r="O136" i="1"/>
  <c r="K136" i="1"/>
  <c r="O135" i="1"/>
  <c r="P135" i="1" s="1"/>
  <c r="O134" i="1"/>
  <c r="P134" i="1" s="1"/>
  <c r="O133" i="1"/>
  <c r="P133" i="1" s="1"/>
  <c r="O126" i="1"/>
  <c r="O114" i="1"/>
  <c r="K124" i="1"/>
  <c r="P124" i="1" s="1"/>
  <c r="K123" i="1"/>
  <c r="P123" i="1" s="1"/>
  <c r="K45" i="1"/>
  <c r="O42" i="1"/>
  <c r="K41" i="1"/>
  <c r="O41" i="1"/>
  <c r="O38" i="1"/>
  <c r="K38" i="1"/>
  <c r="K32" i="1"/>
  <c r="O32" i="1"/>
  <c r="O31" i="1"/>
  <c r="K31" i="1"/>
  <c r="K30" i="1"/>
  <c r="O30" i="1"/>
  <c r="O29" i="1"/>
  <c r="O28" i="1"/>
  <c r="K28" i="1"/>
  <c r="O27" i="1"/>
  <c r="K27" i="1"/>
  <c r="O26" i="1"/>
  <c r="K26" i="1"/>
  <c r="O25" i="1"/>
  <c r="K25" i="1"/>
  <c r="O24" i="1"/>
  <c r="K24" i="1"/>
  <c r="O23" i="1"/>
  <c r="K23" i="1"/>
  <c r="O22" i="1"/>
  <c r="K22" i="1"/>
  <c r="O21" i="1"/>
  <c r="O20" i="1"/>
  <c r="K20" i="1"/>
  <c r="O19" i="1"/>
  <c r="K19" i="1"/>
  <c r="O17" i="1"/>
  <c r="O113" i="1"/>
  <c r="O87" i="1"/>
  <c r="O86" i="1"/>
  <c r="O52" i="1"/>
  <c r="K52" i="1"/>
  <c r="K90" i="1"/>
  <c r="O141" i="1"/>
  <c r="K141" i="1"/>
  <c r="K140" i="1"/>
  <c r="O137" i="1"/>
  <c r="K114" i="1"/>
  <c r="O127" i="1"/>
  <c r="K115" i="1"/>
  <c r="K127" i="1"/>
  <c r="K125" i="1"/>
  <c r="K17" i="1"/>
  <c r="K39" i="1"/>
  <c r="P58" i="1" l="1"/>
  <c r="P29" i="1"/>
  <c r="P30" i="1"/>
  <c r="P27" i="1"/>
  <c r="O105" i="1"/>
  <c r="P105" i="1" s="1"/>
  <c r="P67" i="1"/>
  <c r="P72" i="1"/>
  <c r="P91" i="1"/>
  <c r="P73" i="1"/>
  <c r="P41" i="1"/>
  <c r="P136" i="1"/>
  <c r="P20" i="1"/>
  <c r="P21" i="1"/>
  <c r="P22" i="1"/>
  <c r="P24" i="1"/>
  <c r="P32" i="1"/>
  <c r="P25" i="1"/>
  <c r="P31" i="1"/>
  <c r="P38" i="1"/>
  <c r="P42" i="1"/>
  <c r="P19" i="1"/>
  <c r="P26" i="1"/>
  <c r="P28" i="1"/>
  <c r="P23" i="1"/>
  <c r="P140" i="1"/>
  <c r="P86" i="1"/>
  <c r="P87" i="1"/>
  <c r="P113" i="1"/>
  <c r="P52" i="1"/>
  <c r="P141" i="1"/>
  <c r="P138" i="1"/>
  <c r="P127" i="1"/>
  <c r="P125" i="1"/>
  <c r="P115" i="1"/>
  <c r="P17" i="1"/>
  <c r="P137" i="1"/>
  <c r="P126" i="1"/>
  <c r="P117" i="1"/>
  <c r="P114" i="1"/>
  <c r="K8" i="1"/>
  <c r="K9" i="1"/>
  <c r="K10" i="1"/>
  <c r="K11" i="1"/>
  <c r="K13" i="1"/>
  <c r="K15" i="1"/>
  <c r="K16" i="1"/>
  <c r="K33" i="1"/>
  <c r="K34" i="1"/>
  <c r="K35" i="1"/>
  <c r="K36" i="1"/>
  <c r="K37" i="1"/>
  <c r="K43" i="1"/>
  <c r="K44" i="1"/>
  <c r="K46" i="1"/>
  <c r="K47" i="1"/>
  <c r="K48" i="1"/>
  <c r="K49" i="1"/>
  <c r="K50" i="1"/>
  <c r="K51" i="1"/>
  <c r="K53" i="1"/>
  <c r="K54" i="1"/>
  <c r="K55" i="1"/>
  <c r="K64" i="1"/>
  <c r="K85" i="1"/>
  <c r="O11" i="1" l="1"/>
  <c r="O43" i="1" l="1"/>
  <c r="P43" i="1" s="1"/>
  <c r="O53" i="1" l="1"/>
  <c r="P53" i="1" s="1"/>
  <c r="O10" i="1"/>
  <c r="P10" i="1" s="1"/>
  <c r="O65" i="1"/>
  <c r="P65" i="1" s="1"/>
  <c r="P64" i="1"/>
  <c r="O90" i="1"/>
  <c r="P90" i="1" s="1"/>
  <c r="P11" i="1"/>
  <c r="O54" i="1"/>
  <c r="P54" i="1" s="1"/>
  <c r="O35" i="1"/>
  <c r="P35" i="1" s="1"/>
  <c r="P39" i="1"/>
  <c r="O12" i="1"/>
  <c r="P12" i="1" s="1"/>
  <c r="O107" i="1"/>
  <c r="P107" i="1" s="1"/>
  <c r="O13" i="1"/>
  <c r="P13" i="1" s="1"/>
  <c r="P46" i="1"/>
  <c r="O85" i="1"/>
  <c r="P85" i="1" s="1"/>
  <c r="O57" i="1"/>
  <c r="P57" i="1" s="1"/>
  <c r="O7" i="1"/>
  <c r="P7" i="1" s="1"/>
  <c r="O56" i="1"/>
  <c r="P56" i="1" s="1"/>
  <c r="O37" i="1"/>
  <c r="P37" i="1" s="1"/>
  <c r="P50" i="1"/>
  <c r="O48" i="1"/>
  <c r="P48" i="1" s="1"/>
  <c r="O92" i="1"/>
  <c r="P92" i="1" s="1"/>
  <c r="O36" i="1"/>
  <c r="P36" i="1" s="1"/>
  <c r="O112" i="1"/>
  <c r="P112" i="1" s="1"/>
  <c r="O45" i="1"/>
  <c r="P45" i="1" s="1"/>
  <c r="P14" i="1"/>
  <c r="O51" i="1"/>
  <c r="P51" i="1" s="1"/>
  <c r="O34" i="1"/>
  <c r="P34" i="1" s="1"/>
  <c r="O16" i="1"/>
  <c r="P16" i="1" s="1"/>
  <c r="O9" i="1"/>
  <c r="P9" i="1" s="1"/>
  <c r="O55" i="1"/>
  <c r="P55" i="1" s="1"/>
  <c r="O83" i="1"/>
  <c r="P83" i="1" s="1"/>
  <c r="P47" i="1"/>
  <c r="O49" i="1"/>
  <c r="P49" i="1" s="1"/>
  <c r="O66" i="1"/>
  <c r="P66" i="1" s="1"/>
  <c r="P44" i="1"/>
  <c r="O15" i="1"/>
  <c r="P15" i="1" s="1"/>
  <c r="O8" i="1"/>
  <c r="P8" i="1" s="1"/>
  <c r="O6" i="1"/>
  <c r="O106" i="1"/>
  <c r="P106" i="1" s="1"/>
  <c r="O33" i="1"/>
  <c r="P33" i="1" s="1"/>
  <c r="P6" i="1" l="1"/>
</calcChain>
</file>

<file path=xl/sharedStrings.xml><?xml version="1.0" encoding="utf-8"?>
<sst xmlns="http://schemas.openxmlformats.org/spreadsheetml/2006/main" count="920" uniqueCount="66">
  <si>
    <t>MATRÍCULA</t>
  </si>
  <si>
    <t>CARGO</t>
  </si>
  <si>
    <t>LOTAÇÃO</t>
  </si>
  <si>
    <t>REMUNERAÇÃO</t>
  </si>
  <si>
    <t>OUTRAS VERBAS REMUNERATÓRIAS</t>
  </si>
  <si>
    <t>FUNÇÃO DE CONFIANÇA OU CARGO EM COMISSÃO</t>
  </si>
  <si>
    <t>GRATIFICAÇÃO NATALINA</t>
  </si>
  <si>
    <t>FÉRIAS (1/3)</t>
  </si>
  <si>
    <t>ABONO PERMANÊNCIA</t>
  </si>
  <si>
    <t>TOTAL DE RENDIMENTOS BRUTOS</t>
  </si>
  <si>
    <t>CONTRIBUIÇÃO PREVIDÊNCIÁRIA</t>
  </si>
  <si>
    <t>IRRF</t>
  </si>
  <si>
    <t>OUTROS DESCONTOS</t>
  </si>
  <si>
    <t>TOTAL DE DESCONTOS</t>
  </si>
  <si>
    <t>RENDIMENTO LÍQUIDO TOTAL</t>
  </si>
  <si>
    <t>INDENIZAÇÕES</t>
  </si>
  <si>
    <t>OUTRAS REMUNERAÇÕES RETROATIVAS E/OU TEMPORÁRIAS</t>
  </si>
  <si>
    <t>GESTÃO DE PESSOAS - DIVISÃO DE FOLHA DE PAGAMENTO</t>
  </si>
  <si>
    <t>FUNÇÃO</t>
  </si>
  <si>
    <t>CURITIBA</t>
  </si>
  <si>
    <t>ASSESSOR TECNICO DA DEFENSORIA</t>
  </si>
  <si>
    <t>CASCAVEL</t>
  </si>
  <si>
    <t>AGENTE PROFISSIONAL DA DEFENSORIA</t>
  </si>
  <si>
    <t>CONTADOR</t>
  </si>
  <si>
    <t>ASSISTENTE TECNICO DA DEFENSORIA</t>
  </si>
  <si>
    <t>TECNICO ADMINISTRATIVO</t>
  </si>
  <si>
    <t>ECONOMISTA</t>
  </si>
  <si>
    <t>DEFENSOR PUBLICO</t>
  </si>
  <si>
    <t>DEFENSOR</t>
  </si>
  <si>
    <t>ALMIRANTE TAMANDARE</t>
  </si>
  <si>
    <t>ARAUCARIA</t>
  </si>
  <si>
    <t>CAMPINA GRANDE DO SUL</t>
  </si>
  <si>
    <t>CASTRO</t>
  </si>
  <si>
    <t>CIANORTE</t>
  </si>
  <si>
    <t>COLOMBO</t>
  </si>
  <si>
    <t>INFORMATICA</t>
  </si>
  <si>
    <t>COMUNICADOR SOCIAL</t>
  </si>
  <si>
    <t>OUVIDOR GERAL DA DEFENSORIA</t>
  </si>
  <si>
    <t>ADMINISTRADOR</t>
  </si>
  <si>
    <t>ASSISTENTE SOCIAL</t>
  </si>
  <si>
    <t>JORNALISTA</t>
  </si>
  <si>
    <t>GUARAPUAVA</t>
  </si>
  <si>
    <t>GUARATUBA</t>
  </si>
  <si>
    <t>LONDRINA</t>
  </si>
  <si>
    <t>MARINGA</t>
  </si>
  <si>
    <t>MATINHOS</t>
  </si>
  <si>
    <t>PARANAGUA</t>
  </si>
  <si>
    <t>PINHAIS</t>
  </si>
  <si>
    <t>PIRAQUARA</t>
  </si>
  <si>
    <t>PONTA GROSSA</t>
  </si>
  <si>
    <t>SAO JOSE DOS PINHAIS</t>
  </si>
  <si>
    <t>UMUARAMA</t>
  </si>
  <si>
    <t>FOZ DO IGUAÇU</t>
  </si>
  <si>
    <t>FAZENDA RIO GRANDE</t>
  </si>
  <si>
    <t>SECRETARIA EXECUTIVA</t>
  </si>
  <si>
    <t>PSICOLOGO</t>
  </si>
  <si>
    <t>FRANCISCO BELTRAO</t>
  </si>
  <si>
    <t>DAS-2</t>
  </si>
  <si>
    <t>TÉCNICO ADMINISTRATIVO</t>
  </si>
  <si>
    <t>PSICÓLOGO</t>
  </si>
  <si>
    <t>PSICÓLOGA</t>
  </si>
  <si>
    <t>ASSESSOR JURÍDICO</t>
  </si>
  <si>
    <t>CAMPO MOURÃO</t>
  </si>
  <si>
    <t>QUADRO DE SERVIDORES E MEMBROS ATIVOS E INATIVOS. Referente junho/2016.</t>
  </si>
  <si>
    <t>CORNELIO PROCOPIO</t>
  </si>
  <si>
    <t>MARINGÁ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</si>
</sst>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4" fontId="0" fillId="0" borderId="0" xfId="0" applyNumberFormat="1" applyFill="1" applyBorder="1"/>
    <xf numFmtId="4" fontId="0" fillId="0" borderId="0" xfId="0" applyNumberFormat="1" applyFont="1" applyFill="1" applyBorder="1"/>
    <xf numFmtId="0" fontId="0" fillId="0" borderId="0" xfId="0" applyFill="1" applyBorder="1"/>
    <xf numFmtId="0" fontId="0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4" fontId="3" fillId="0" borderId="0" xfId="0" applyNumberFormat="1" applyFont="1" applyFill="1" applyBorder="1"/>
    <xf numFmtId="4" fontId="1" fillId="0" borderId="0" xfId="0" applyNumberFormat="1" applyFont="1" applyFill="1" applyBorder="1"/>
    <xf numFmtId="4" fontId="4" fillId="0" borderId="0" xfId="0" applyNumberFormat="1" applyFont="1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9"/>
  <sheetViews>
    <sheetView showGridLines="0" tabSelected="1" zoomScale="85" zoomScaleNormal="85" workbookViewId="0">
      <pane ySplit="5" topLeftCell="A24" activePane="bottomLeft" state="frozen"/>
      <selection activeCell="E1" sqref="E1"/>
      <selection pane="bottomLeft" activeCell="E21" sqref="E21"/>
    </sheetView>
  </sheetViews>
  <sheetFormatPr defaultRowHeight="15" x14ac:dyDescent="0.25"/>
  <cols>
    <col min="1" max="1" width="10.85546875" style="3" customWidth="1"/>
    <col min="2" max="2" width="49.85546875" style="3" customWidth="1"/>
    <col min="3" max="3" width="33.28515625" style="3" customWidth="1"/>
    <col min="4" max="4" width="23.28515625" style="3" customWidth="1"/>
    <col min="5" max="5" width="15" style="1" customWidth="1"/>
    <col min="6" max="6" width="17.140625" style="1" customWidth="1"/>
    <col min="7" max="7" width="20.28515625" style="1" customWidth="1"/>
    <col min="8" max="8" width="13.7109375" style="1" customWidth="1"/>
    <col min="9" max="9" width="10.5703125" style="1" customWidth="1"/>
    <col min="10" max="10" width="19.28515625" style="1" customWidth="1"/>
    <col min="11" max="11" width="20.5703125" style="1" customWidth="1"/>
    <col min="12" max="12" width="16.140625" style="1" customWidth="1"/>
    <col min="13" max="13" width="11.5703125" style="1" customWidth="1"/>
    <col min="14" max="14" width="17.5703125" style="1" customWidth="1"/>
    <col min="15" max="15" width="18.5703125" style="1" customWidth="1"/>
    <col min="16" max="16" width="18.85546875" style="1" bestFit="1" customWidth="1"/>
    <col min="17" max="17" width="15.5703125" style="1" customWidth="1"/>
    <col min="18" max="18" width="18.7109375" style="1" customWidth="1"/>
    <col min="19" max="19" width="15.7109375" style="3" customWidth="1"/>
    <col min="20" max="16384" width="9.140625" style="3"/>
  </cols>
  <sheetData>
    <row r="1" spans="1:18" x14ac:dyDescent="0.25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3" spans="1:18" x14ac:dyDescent="0.25">
      <c r="A3" s="17" t="s">
        <v>63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5" spans="1:18" s="5" customFormat="1" ht="60" customHeight="1" x14ac:dyDescent="0.25">
      <c r="A5" s="5" t="s">
        <v>0</v>
      </c>
      <c r="B5" s="5" t="s">
        <v>1</v>
      </c>
      <c r="C5" s="5" t="s">
        <v>18</v>
      </c>
      <c r="D5" s="5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</row>
    <row r="6" spans="1:18" ht="15" customHeight="1" x14ac:dyDescent="0.25">
      <c r="A6" s="4">
        <v>350002</v>
      </c>
      <c r="B6" s="3" t="s">
        <v>27</v>
      </c>
      <c r="C6" s="3" t="s">
        <v>28</v>
      </c>
      <c r="D6" s="3" t="s">
        <v>19</v>
      </c>
      <c r="E6" s="1">
        <v>13080.27</v>
      </c>
      <c r="F6" s="1">
        <f>751.96+29.6</f>
        <v>781.56000000000006</v>
      </c>
      <c r="G6" s="1">
        <v>3749.82</v>
      </c>
      <c r="H6" s="1">
        <v>0</v>
      </c>
      <c r="I6" s="1">
        <v>0</v>
      </c>
      <c r="J6" s="1">
        <v>0</v>
      </c>
      <c r="K6" s="9">
        <f t="shared" ref="K6:K61" si="0">SUM(E6:J6)+Q6+R6</f>
        <v>17611.650000000001</v>
      </c>
      <c r="L6" s="1">
        <v>1851.31</v>
      </c>
      <c r="M6" s="2">
        <v>3249.8</v>
      </c>
      <c r="N6" s="1">
        <f>2.08+2811.08+1492.96+130.8</f>
        <v>4436.92</v>
      </c>
      <c r="O6" s="1">
        <f t="shared" ref="O6:O61" si="1">SUM(L6:N6)</f>
        <v>9538.0300000000007</v>
      </c>
      <c r="P6" s="9">
        <f t="shared" ref="P6:P61" si="2">K6-O6</f>
        <v>8073.6200000000008</v>
      </c>
      <c r="Q6" s="1">
        <v>0</v>
      </c>
      <c r="R6" s="1">
        <v>0</v>
      </c>
    </row>
    <row r="7" spans="1:18" ht="15" customHeight="1" x14ac:dyDescent="0.25">
      <c r="A7" s="4">
        <v>350004</v>
      </c>
      <c r="B7" s="3" t="s">
        <v>27</v>
      </c>
      <c r="C7" s="3" t="s">
        <v>28</v>
      </c>
      <c r="D7" s="3" t="s">
        <v>19</v>
      </c>
      <c r="E7" s="1">
        <v>13080.27</v>
      </c>
      <c r="F7" s="1">
        <f>751.96</f>
        <v>751.96</v>
      </c>
      <c r="G7" s="1">
        <v>4944.6000000000004</v>
      </c>
      <c r="H7" s="1">
        <v>0</v>
      </c>
      <c r="I7" s="1">
        <v>0</v>
      </c>
      <c r="J7" s="1">
        <v>1982.74</v>
      </c>
      <c r="K7" s="9">
        <f t="shared" si="0"/>
        <v>20759.570000000003</v>
      </c>
      <c r="L7" s="1">
        <v>1982.74</v>
      </c>
      <c r="M7" s="2">
        <v>4035.34</v>
      </c>
      <c r="N7" s="1">
        <f>2.08+130.8</f>
        <v>132.88000000000002</v>
      </c>
      <c r="O7" s="1">
        <f t="shared" si="1"/>
        <v>6150.96</v>
      </c>
      <c r="P7" s="9">
        <f t="shared" si="2"/>
        <v>14608.610000000004</v>
      </c>
      <c r="Q7" s="1">
        <v>0</v>
      </c>
      <c r="R7" s="1">
        <v>0</v>
      </c>
    </row>
    <row r="8" spans="1:18" ht="15" customHeight="1" x14ac:dyDescent="0.25">
      <c r="A8" s="4">
        <v>350005</v>
      </c>
      <c r="B8" s="3" t="s">
        <v>27</v>
      </c>
      <c r="C8" s="3" t="s">
        <v>28</v>
      </c>
      <c r="D8" s="3" t="s">
        <v>19</v>
      </c>
      <c r="E8" s="1">
        <v>13080.27</v>
      </c>
      <c r="F8" s="1">
        <v>751.96</v>
      </c>
      <c r="G8" s="1">
        <v>3749.82</v>
      </c>
      <c r="H8" s="1">
        <v>0</v>
      </c>
      <c r="I8" s="1">
        <v>0</v>
      </c>
      <c r="J8" s="1">
        <v>0</v>
      </c>
      <c r="K8" s="9">
        <f t="shared" si="0"/>
        <v>17582.05</v>
      </c>
      <c r="L8" s="1">
        <v>1851.31</v>
      </c>
      <c r="M8" s="2">
        <v>3249.8</v>
      </c>
      <c r="N8" s="1">
        <f>2.08+1087.52+409.87+820+314.41+486.2+608.05+263.6+698.93</f>
        <v>4690.6599999999989</v>
      </c>
      <c r="O8" s="1">
        <f t="shared" si="1"/>
        <v>9791.77</v>
      </c>
      <c r="P8" s="9">
        <f t="shared" si="2"/>
        <v>7790.2799999999988</v>
      </c>
      <c r="Q8" s="1">
        <v>0</v>
      </c>
      <c r="R8" s="1">
        <v>0</v>
      </c>
    </row>
    <row r="9" spans="1:18" ht="15" customHeight="1" x14ac:dyDescent="0.25">
      <c r="A9" s="4">
        <v>350006</v>
      </c>
      <c r="B9" s="3" t="s">
        <v>27</v>
      </c>
      <c r="C9" s="3" t="s">
        <v>28</v>
      </c>
      <c r="D9" s="3" t="s">
        <v>19</v>
      </c>
      <c r="E9" s="1">
        <v>13080.27</v>
      </c>
      <c r="F9" s="1">
        <f>751.96+325.6</f>
        <v>1077.56</v>
      </c>
      <c r="G9" s="1">
        <v>3749.82</v>
      </c>
      <c r="H9" s="1">
        <v>0</v>
      </c>
      <c r="I9" s="1">
        <v>0</v>
      </c>
      <c r="J9" s="1">
        <v>0</v>
      </c>
      <c r="K9" s="9">
        <f t="shared" si="0"/>
        <v>17907.650000000001</v>
      </c>
      <c r="L9" s="1">
        <v>1851.31</v>
      </c>
      <c r="M9" s="2">
        <v>3197.67</v>
      </c>
      <c r="N9" s="1">
        <f>2.08+130.8</f>
        <v>132.88000000000002</v>
      </c>
      <c r="O9" s="1">
        <f t="shared" si="1"/>
        <v>5181.8599999999997</v>
      </c>
      <c r="P9" s="9">
        <f t="shared" si="2"/>
        <v>12725.79</v>
      </c>
      <c r="Q9" s="1">
        <v>0</v>
      </c>
      <c r="R9" s="1">
        <v>0</v>
      </c>
    </row>
    <row r="10" spans="1:18" ht="15" customHeight="1" x14ac:dyDescent="0.25">
      <c r="A10" s="4">
        <v>350007</v>
      </c>
      <c r="B10" s="3" t="s">
        <v>27</v>
      </c>
      <c r="C10" s="3" t="s">
        <v>28</v>
      </c>
      <c r="D10" s="3" t="s">
        <v>19</v>
      </c>
      <c r="E10" s="1">
        <v>13080.27</v>
      </c>
      <c r="F10" s="1">
        <f>751.96+325.6</f>
        <v>1077.56</v>
      </c>
      <c r="G10" s="1">
        <f>6546.62</f>
        <v>6546.62</v>
      </c>
      <c r="H10" s="1">
        <v>0</v>
      </c>
      <c r="I10" s="1">
        <v>0</v>
      </c>
      <c r="J10" s="1">
        <v>2158.96</v>
      </c>
      <c r="K10" s="9">
        <f t="shared" si="0"/>
        <v>22863.41</v>
      </c>
      <c r="L10" s="1">
        <v>2158.96</v>
      </c>
      <c r="M10" s="2">
        <v>4475.8999999999996</v>
      </c>
      <c r="N10" s="1">
        <f>2.08+130.8</f>
        <v>132.88000000000002</v>
      </c>
      <c r="O10" s="1">
        <f t="shared" si="1"/>
        <v>6767.74</v>
      </c>
      <c r="P10" s="9">
        <f t="shared" si="2"/>
        <v>16095.67</v>
      </c>
      <c r="Q10" s="1">
        <v>0</v>
      </c>
      <c r="R10" s="1">
        <v>0</v>
      </c>
    </row>
    <row r="11" spans="1:18" ht="15" customHeight="1" x14ac:dyDescent="0.25">
      <c r="A11" s="4">
        <v>350008</v>
      </c>
      <c r="B11" s="3" t="s">
        <v>27</v>
      </c>
      <c r="C11" s="3" t="s">
        <v>28</v>
      </c>
      <c r="D11" s="3" t="s">
        <v>19</v>
      </c>
      <c r="E11" s="1">
        <v>13080.27</v>
      </c>
      <c r="F11" s="1">
        <v>751.96</v>
      </c>
      <c r="G11" s="1">
        <f>4578.09+3749.82</f>
        <v>8327.91</v>
      </c>
      <c r="H11" s="1">
        <v>0</v>
      </c>
      <c r="I11" s="1">
        <v>7135.35</v>
      </c>
      <c r="J11" s="1">
        <v>0</v>
      </c>
      <c r="K11" s="9">
        <f t="shared" si="0"/>
        <v>29295.489999999998</v>
      </c>
      <c r="L11" s="1">
        <v>1851.31</v>
      </c>
      <c r="M11" s="2">
        <f>3398+1092.86</f>
        <v>4490.8599999999997</v>
      </c>
      <c r="N11" s="1">
        <f>2.08+2286+1181.21+177.17+525.76+1615.68+2423.51+130.8</f>
        <v>8342.2099999999991</v>
      </c>
      <c r="O11" s="1">
        <f t="shared" si="1"/>
        <v>14684.38</v>
      </c>
      <c r="P11" s="9">
        <f t="shared" si="2"/>
        <v>14611.109999999999</v>
      </c>
      <c r="Q11" s="1">
        <v>0</v>
      </c>
      <c r="R11" s="1">
        <v>0</v>
      </c>
    </row>
    <row r="12" spans="1:18" ht="15" customHeight="1" x14ac:dyDescent="0.25">
      <c r="A12" s="4">
        <v>350009</v>
      </c>
      <c r="B12" s="3" t="s">
        <v>27</v>
      </c>
      <c r="C12" s="3" t="s">
        <v>28</v>
      </c>
      <c r="D12" s="3" t="s">
        <v>19</v>
      </c>
      <c r="E12" s="1">
        <v>13080.27</v>
      </c>
      <c r="F12" s="1">
        <f>751.96+325.6</f>
        <v>1077.56</v>
      </c>
      <c r="G12" s="1">
        <f>3924.08+3749.82</f>
        <v>7673.9</v>
      </c>
      <c r="H12" s="1">
        <v>0</v>
      </c>
      <c r="I12" s="1">
        <v>0</v>
      </c>
      <c r="J12" s="1">
        <v>0</v>
      </c>
      <c r="K12" s="9">
        <f>SUM(E12:J12)+Q12+R12</f>
        <v>21831.73</v>
      </c>
      <c r="L12" s="1">
        <v>1851.31</v>
      </c>
      <c r="M12" s="2">
        <v>4172.51</v>
      </c>
      <c r="N12" s="1">
        <f>2.08+130.8</f>
        <v>132.88000000000002</v>
      </c>
      <c r="O12" s="1">
        <f t="shared" si="1"/>
        <v>6156.7</v>
      </c>
      <c r="P12" s="9">
        <f t="shared" si="2"/>
        <v>15675.029999999999</v>
      </c>
      <c r="Q12" s="1">
        <v>0</v>
      </c>
      <c r="R12" s="1">
        <v>0</v>
      </c>
    </row>
    <row r="13" spans="1:18" ht="15" customHeight="1" x14ac:dyDescent="0.25">
      <c r="A13" s="4">
        <v>350010</v>
      </c>
      <c r="B13" s="3" t="s">
        <v>27</v>
      </c>
      <c r="C13" s="3" t="s">
        <v>28</v>
      </c>
      <c r="D13" s="3" t="s">
        <v>19</v>
      </c>
      <c r="E13" s="1">
        <v>13080.27</v>
      </c>
      <c r="F13" s="1">
        <v>751.96</v>
      </c>
      <c r="G13" s="1">
        <v>3749.82</v>
      </c>
      <c r="H13" s="1">
        <v>0</v>
      </c>
      <c r="I13" s="1">
        <v>0</v>
      </c>
      <c r="J13" s="1">
        <v>0</v>
      </c>
      <c r="K13" s="9">
        <f t="shared" si="0"/>
        <v>17582.05</v>
      </c>
      <c r="L13" s="1">
        <v>1851.31</v>
      </c>
      <c r="M13" s="2">
        <v>3249.8</v>
      </c>
      <c r="N13" s="1">
        <f>2.08+130.8</f>
        <v>132.88000000000002</v>
      </c>
      <c r="O13" s="1">
        <f t="shared" si="1"/>
        <v>5233.9900000000007</v>
      </c>
      <c r="P13" s="9">
        <f t="shared" si="2"/>
        <v>12348.059999999998</v>
      </c>
      <c r="Q13" s="1">
        <v>0</v>
      </c>
      <c r="R13" s="1">
        <v>0</v>
      </c>
    </row>
    <row r="14" spans="1:18" ht="15" customHeight="1" x14ac:dyDescent="0.25">
      <c r="A14" s="4">
        <v>350011</v>
      </c>
      <c r="B14" s="3" t="s">
        <v>27</v>
      </c>
      <c r="C14" s="3" t="s">
        <v>28</v>
      </c>
      <c r="D14" s="1" t="s">
        <v>19</v>
      </c>
      <c r="E14" s="1">
        <v>13080.27</v>
      </c>
      <c r="F14" s="1">
        <f>751.96+325.6</f>
        <v>1077.56</v>
      </c>
      <c r="G14" s="1">
        <f>4537.17</f>
        <v>4537.17</v>
      </c>
      <c r="H14" s="1">
        <v>0</v>
      </c>
      <c r="I14" s="1">
        <v>0</v>
      </c>
      <c r="J14" s="1">
        <v>0</v>
      </c>
      <c r="K14" s="9">
        <f t="shared" si="0"/>
        <v>18695</v>
      </c>
      <c r="L14" s="1">
        <v>1937.92</v>
      </c>
      <c r="M14" s="2">
        <v>3338.23</v>
      </c>
      <c r="N14" s="1">
        <f>2.08+130.8</f>
        <v>132.88000000000002</v>
      </c>
      <c r="O14" s="1">
        <f t="shared" si="1"/>
        <v>5409.03</v>
      </c>
      <c r="P14" s="9">
        <f t="shared" si="2"/>
        <v>13285.970000000001</v>
      </c>
      <c r="Q14" s="1">
        <v>0</v>
      </c>
      <c r="R14" s="1">
        <v>0</v>
      </c>
    </row>
    <row r="15" spans="1:18" ht="15" customHeight="1" x14ac:dyDescent="0.25">
      <c r="A15" s="4">
        <v>350012</v>
      </c>
      <c r="B15" s="3" t="s">
        <v>27</v>
      </c>
      <c r="C15" s="3" t="s">
        <v>28</v>
      </c>
      <c r="D15" s="3" t="s">
        <v>19</v>
      </c>
      <c r="E15" s="1">
        <v>13080.27</v>
      </c>
      <c r="F15" s="1">
        <f>751.96+325.6</f>
        <v>1077.56</v>
      </c>
      <c r="G15" s="1">
        <v>5195.79</v>
      </c>
      <c r="H15" s="1">
        <v>0</v>
      </c>
      <c r="I15" s="1">
        <v>0</v>
      </c>
      <c r="J15" s="1">
        <v>0</v>
      </c>
      <c r="K15" s="9">
        <f t="shared" si="0"/>
        <v>19353.62</v>
      </c>
      <c r="L15" s="1">
        <v>2010.37</v>
      </c>
      <c r="M15" s="2">
        <v>3603.7</v>
      </c>
      <c r="N15" s="1">
        <f>2.08+130.8</f>
        <v>132.88000000000002</v>
      </c>
      <c r="O15" s="1">
        <f t="shared" si="1"/>
        <v>5746.95</v>
      </c>
      <c r="P15" s="9">
        <f t="shared" si="2"/>
        <v>13606.669999999998</v>
      </c>
      <c r="Q15" s="1">
        <v>0</v>
      </c>
      <c r="R15" s="1">
        <v>0</v>
      </c>
    </row>
    <row r="16" spans="1:18" ht="15" customHeight="1" x14ac:dyDescent="0.25">
      <c r="A16" s="4">
        <v>350014</v>
      </c>
      <c r="B16" s="3" t="s">
        <v>20</v>
      </c>
      <c r="C16" s="3" t="s">
        <v>57</v>
      </c>
      <c r="D16" s="3" t="s">
        <v>19</v>
      </c>
      <c r="E16" s="1">
        <v>5248.87</v>
      </c>
      <c r="F16" s="1">
        <f>751.96+325.6</f>
        <v>1077.56</v>
      </c>
      <c r="G16" s="1">
        <v>0</v>
      </c>
      <c r="H16" s="1">
        <v>0</v>
      </c>
      <c r="I16" s="1">
        <v>0</v>
      </c>
      <c r="J16" s="1">
        <v>0</v>
      </c>
      <c r="K16" s="9">
        <f t="shared" si="0"/>
        <v>6326.43</v>
      </c>
      <c r="L16" s="1">
        <v>570.88</v>
      </c>
      <c r="M16" s="2">
        <v>331.1</v>
      </c>
      <c r="N16" s="1">
        <f>489.06+958.87</f>
        <v>1447.93</v>
      </c>
      <c r="O16" s="1">
        <f t="shared" si="1"/>
        <v>2349.91</v>
      </c>
      <c r="P16" s="9">
        <f t="shared" si="2"/>
        <v>3976.5200000000004</v>
      </c>
      <c r="Q16" s="1">
        <v>0</v>
      </c>
      <c r="R16" s="1">
        <v>0</v>
      </c>
    </row>
    <row r="17" spans="1:18" ht="15" customHeight="1" x14ac:dyDescent="0.25">
      <c r="A17" s="4">
        <v>350076</v>
      </c>
      <c r="B17" s="3" t="s">
        <v>22</v>
      </c>
      <c r="C17" s="3" t="s">
        <v>61</v>
      </c>
      <c r="D17" s="3" t="s">
        <v>19</v>
      </c>
      <c r="E17" s="1">
        <v>3087.09</v>
      </c>
      <c r="F17" s="1">
        <f>751.96+325.6</f>
        <v>1077.56</v>
      </c>
      <c r="G17" s="1">
        <v>0</v>
      </c>
      <c r="H17" s="1">
        <v>0</v>
      </c>
      <c r="I17" s="1">
        <v>0</v>
      </c>
      <c r="J17" s="1">
        <v>0</v>
      </c>
      <c r="K17" s="9">
        <f t="shared" si="0"/>
        <v>4164.6499999999996</v>
      </c>
      <c r="L17" s="1">
        <v>339.58</v>
      </c>
      <c r="M17" s="2">
        <v>63.26</v>
      </c>
      <c r="N17" s="1">
        <f>2.08</f>
        <v>2.08</v>
      </c>
      <c r="O17" s="1">
        <f t="shared" si="1"/>
        <v>404.91999999999996</v>
      </c>
      <c r="P17" s="9">
        <f t="shared" si="2"/>
        <v>3759.7299999999996</v>
      </c>
      <c r="Q17" s="1">
        <v>0</v>
      </c>
      <c r="R17" s="1">
        <v>0</v>
      </c>
    </row>
    <row r="18" spans="1:18" ht="15" customHeight="1" x14ac:dyDescent="0.25">
      <c r="A18" s="4">
        <v>350096</v>
      </c>
      <c r="B18" s="3" t="s">
        <v>22</v>
      </c>
      <c r="C18" s="3" t="s">
        <v>61</v>
      </c>
      <c r="D18" s="3" t="s">
        <v>19</v>
      </c>
      <c r="E18" s="1">
        <v>3087.09</v>
      </c>
      <c r="F18" s="1">
        <f>751.96+207.2</f>
        <v>959.16000000000008</v>
      </c>
      <c r="G18" s="1">
        <v>0</v>
      </c>
      <c r="H18" s="1">
        <v>0</v>
      </c>
      <c r="I18" s="1">
        <v>0</v>
      </c>
      <c r="J18" s="1">
        <v>0</v>
      </c>
      <c r="K18" s="9">
        <f t="shared" si="0"/>
        <v>4046.25</v>
      </c>
      <c r="L18" s="1">
        <v>339.58</v>
      </c>
      <c r="M18" s="2">
        <v>63.26</v>
      </c>
      <c r="N18" s="1">
        <f>2.08*2</f>
        <v>4.16</v>
      </c>
      <c r="O18" s="1">
        <f t="shared" si="1"/>
        <v>407</v>
      </c>
      <c r="P18" s="9">
        <f t="shared" si="2"/>
        <v>3639.25</v>
      </c>
      <c r="Q18" s="1">
        <v>0</v>
      </c>
      <c r="R18" s="1">
        <v>0</v>
      </c>
    </row>
    <row r="19" spans="1:18" ht="15" customHeight="1" x14ac:dyDescent="0.25">
      <c r="A19" s="4">
        <v>350156</v>
      </c>
      <c r="B19" s="3" t="s">
        <v>22</v>
      </c>
      <c r="C19" s="3" t="s">
        <v>61</v>
      </c>
      <c r="D19" s="3" t="s">
        <v>44</v>
      </c>
      <c r="E19" s="1">
        <v>3087.09</v>
      </c>
      <c r="F19" s="1">
        <f>751.96+325.6</f>
        <v>1077.56</v>
      </c>
      <c r="G19" s="1">
        <v>0</v>
      </c>
      <c r="H19" s="1">
        <v>0</v>
      </c>
      <c r="I19" s="1">
        <v>0</v>
      </c>
      <c r="J19" s="1">
        <v>0</v>
      </c>
      <c r="K19" s="9">
        <f t="shared" si="0"/>
        <v>4164.6499999999996</v>
      </c>
      <c r="L19" s="1">
        <v>339.58</v>
      </c>
      <c r="M19" s="2">
        <v>63.26</v>
      </c>
      <c r="N19" s="1">
        <f>2.08</f>
        <v>2.08</v>
      </c>
      <c r="O19" s="1">
        <f t="shared" si="1"/>
        <v>404.91999999999996</v>
      </c>
      <c r="P19" s="9">
        <f t="shared" si="2"/>
        <v>3759.7299999999996</v>
      </c>
      <c r="Q19" s="1">
        <v>0</v>
      </c>
      <c r="R19" s="1">
        <v>0</v>
      </c>
    </row>
    <row r="20" spans="1:18" x14ac:dyDescent="0.25">
      <c r="A20" s="4">
        <v>350165</v>
      </c>
      <c r="B20" s="3" t="s">
        <v>22</v>
      </c>
      <c r="C20" s="3" t="s">
        <v>61</v>
      </c>
      <c r="D20" s="3" t="s">
        <v>19</v>
      </c>
      <c r="E20" s="1">
        <v>3087.09</v>
      </c>
      <c r="F20" s="1">
        <f>751.96+325.6</f>
        <v>1077.56</v>
      </c>
      <c r="G20" s="1">
        <v>0</v>
      </c>
      <c r="H20" s="1">
        <v>0</v>
      </c>
      <c r="I20" s="1">
        <v>0</v>
      </c>
      <c r="J20" s="1">
        <v>0</v>
      </c>
      <c r="K20" s="9">
        <f t="shared" si="0"/>
        <v>4164.6499999999996</v>
      </c>
      <c r="L20" s="1">
        <v>339.58</v>
      </c>
      <c r="M20" s="2">
        <v>63.26</v>
      </c>
      <c r="N20" s="1">
        <f>2.08</f>
        <v>2.08</v>
      </c>
      <c r="O20" s="1">
        <f t="shared" si="1"/>
        <v>404.91999999999996</v>
      </c>
      <c r="P20" s="9">
        <f t="shared" si="2"/>
        <v>3759.7299999999996</v>
      </c>
      <c r="Q20" s="1">
        <v>0</v>
      </c>
      <c r="R20" s="1">
        <v>0</v>
      </c>
    </row>
    <row r="21" spans="1:18" ht="15" customHeight="1" x14ac:dyDescent="0.25">
      <c r="A21" s="4">
        <v>350188</v>
      </c>
      <c r="B21" s="3" t="s">
        <v>22</v>
      </c>
      <c r="C21" s="3" t="s">
        <v>61</v>
      </c>
      <c r="D21" s="3" t="s">
        <v>43</v>
      </c>
      <c r="E21" s="1">
        <v>3087.09</v>
      </c>
      <c r="F21" s="1">
        <f>751.96+325.6</f>
        <v>1077.56</v>
      </c>
      <c r="G21" s="1">
        <v>0</v>
      </c>
      <c r="H21" s="1">
        <v>0</v>
      </c>
      <c r="I21" s="1">
        <v>0</v>
      </c>
      <c r="J21" s="1">
        <v>0</v>
      </c>
      <c r="K21" s="9">
        <f t="shared" si="0"/>
        <v>4164.6499999999996</v>
      </c>
      <c r="L21" s="1">
        <v>339.58</v>
      </c>
      <c r="M21" s="2">
        <v>63.26</v>
      </c>
      <c r="N21" s="1">
        <f>2.08</f>
        <v>2.08</v>
      </c>
      <c r="O21" s="1">
        <f t="shared" si="1"/>
        <v>404.91999999999996</v>
      </c>
      <c r="P21" s="9">
        <f t="shared" si="2"/>
        <v>3759.7299999999996</v>
      </c>
      <c r="Q21" s="1">
        <v>0</v>
      </c>
      <c r="R21" s="1">
        <v>0</v>
      </c>
    </row>
    <row r="22" spans="1:18" ht="15" customHeight="1" x14ac:dyDescent="0.25">
      <c r="A22" s="4">
        <v>350198</v>
      </c>
      <c r="B22" s="3" t="s">
        <v>22</v>
      </c>
      <c r="C22" s="3" t="s">
        <v>61</v>
      </c>
      <c r="D22" s="3" t="s">
        <v>19</v>
      </c>
      <c r="E22" s="1">
        <v>3550.15</v>
      </c>
      <c r="F22" s="1">
        <f>751.96+325.6</f>
        <v>1077.56</v>
      </c>
      <c r="G22" s="1">
        <v>0</v>
      </c>
      <c r="H22" s="1">
        <v>0</v>
      </c>
      <c r="I22" s="1">
        <v>1183.26</v>
      </c>
      <c r="J22" s="1">
        <v>0</v>
      </c>
      <c r="K22" s="9">
        <f t="shared" si="0"/>
        <v>5810.97</v>
      </c>
      <c r="L22" s="1">
        <v>390.52</v>
      </c>
      <c r="M22" s="2">
        <v>119.14</v>
      </c>
      <c r="N22" s="1">
        <f>2.08+153.25+80.99+198.73+239.33+99.96+299.77</f>
        <v>1074.1100000000001</v>
      </c>
      <c r="O22" s="1">
        <f t="shared" si="1"/>
        <v>1583.77</v>
      </c>
      <c r="P22" s="9">
        <f t="shared" si="2"/>
        <v>4227.2000000000007</v>
      </c>
      <c r="Q22" s="1">
        <v>0</v>
      </c>
      <c r="R22" s="1">
        <v>0</v>
      </c>
    </row>
    <row r="23" spans="1:18" ht="15" customHeight="1" x14ac:dyDescent="0.25">
      <c r="A23" s="4">
        <v>350215</v>
      </c>
      <c r="B23" s="3" t="s">
        <v>22</v>
      </c>
      <c r="C23" s="3" t="s">
        <v>38</v>
      </c>
      <c r="D23" s="1" t="s">
        <v>19</v>
      </c>
      <c r="E23" s="1">
        <v>3550.15</v>
      </c>
      <c r="F23" s="1">
        <f>751.96+296</f>
        <v>1047.96</v>
      </c>
      <c r="G23" s="1">
        <v>0</v>
      </c>
      <c r="H23" s="1">
        <v>0</v>
      </c>
      <c r="I23" s="1">
        <v>0</v>
      </c>
      <c r="J23" s="1">
        <v>0</v>
      </c>
      <c r="K23" s="9">
        <f t="shared" si="0"/>
        <v>4598.1100000000006</v>
      </c>
      <c r="L23" s="1">
        <v>390.52</v>
      </c>
      <c r="M23" s="2">
        <v>119.14</v>
      </c>
      <c r="N23" s="1">
        <f>2.08</f>
        <v>2.08</v>
      </c>
      <c r="O23" s="1">
        <f t="shared" si="1"/>
        <v>511.73999999999995</v>
      </c>
      <c r="P23" s="9">
        <f t="shared" si="2"/>
        <v>4086.3700000000008</v>
      </c>
      <c r="Q23" s="1">
        <v>0</v>
      </c>
      <c r="R23" s="1">
        <v>0</v>
      </c>
    </row>
    <row r="24" spans="1:18" ht="15" customHeight="1" x14ac:dyDescent="0.25">
      <c r="A24" s="4">
        <v>350216</v>
      </c>
      <c r="B24" s="3" t="s">
        <v>22</v>
      </c>
      <c r="C24" s="3" t="s">
        <v>38</v>
      </c>
      <c r="D24" s="3" t="s">
        <v>19</v>
      </c>
      <c r="E24" s="1">
        <v>3550.15</v>
      </c>
      <c r="F24" s="1">
        <f>751.96+266.4</f>
        <v>1018.36</v>
      </c>
      <c r="G24" s="1">
        <v>0</v>
      </c>
      <c r="H24" s="1">
        <v>0</v>
      </c>
      <c r="I24" s="1">
        <v>0</v>
      </c>
      <c r="J24" s="1">
        <v>0</v>
      </c>
      <c r="K24" s="9">
        <f t="shared" si="0"/>
        <v>4568.51</v>
      </c>
      <c r="L24" s="1">
        <v>390.52</v>
      </c>
      <c r="M24" s="2">
        <v>90.71</v>
      </c>
      <c r="N24" s="1">
        <f>2.08+73.75+57.86+105.79+159.92+90.25+730.64</f>
        <v>1220.29</v>
      </c>
      <c r="O24" s="1">
        <f t="shared" si="1"/>
        <v>1701.52</v>
      </c>
      <c r="P24" s="9">
        <f t="shared" si="2"/>
        <v>2866.9900000000002</v>
      </c>
      <c r="Q24" s="1">
        <v>0</v>
      </c>
      <c r="R24" s="1">
        <v>0</v>
      </c>
    </row>
    <row r="25" spans="1:18" ht="15" customHeight="1" x14ac:dyDescent="0.25">
      <c r="A25" s="4">
        <v>350218</v>
      </c>
      <c r="B25" s="3" t="s">
        <v>22</v>
      </c>
      <c r="C25" s="3" t="s">
        <v>35</v>
      </c>
      <c r="D25" s="1" t="s">
        <v>19</v>
      </c>
      <c r="E25" s="1">
        <v>3550.15</v>
      </c>
      <c r="F25" s="1">
        <f>751.96+325.6</f>
        <v>1077.56</v>
      </c>
      <c r="G25" s="1">
        <v>0</v>
      </c>
      <c r="H25" s="1">
        <v>0</v>
      </c>
      <c r="I25" s="1">
        <v>1183.26</v>
      </c>
      <c r="J25" s="1">
        <v>0</v>
      </c>
      <c r="K25" s="9">
        <f t="shared" si="0"/>
        <v>5810.97</v>
      </c>
      <c r="L25" s="1">
        <v>390.52</v>
      </c>
      <c r="M25" s="2">
        <v>90.71</v>
      </c>
      <c r="N25" s="1">
        <f>2.08+277.15+394.02</f>
        <v>673.25</v>
      </c>
      <c r="O25" s="1">
        <f t="shared" si="1"/>
        <v>1154.48</v>
      </c>
      <c r="P25" s="9">
        <f t="shared" si="2"/>
        <v>4656.49</v>
      </c>
      <c r="Q25" s="1">
        <v>0</v>
      </c>
      <c r="R25" s="1">
        <v>0</v>
      </c>
    </row>
    <row r="26" spans="1:18" ht="15" customHeight="1" x14ac:dyDescent="0.25">
      <c r="A26" s="4">
        <v>350219</v>
      </c>
      <c r="B26" s="3" t="s">
        <v>22</v>
      </c>
      <c r="C26" s="3" t="s">
        <v>38</v>
      </c>
      <c r="D26" s="3" t="s">
        <v>19</v>
      </c>
      <c r="E26" s="1">
        <v>3550.15</v>
      </c>
      <c r="F26" s="1">
        <f>751.96</f>
        <v>751.96</v>
      </c>
      <c r="G26" s="1">
        <v>0</v>
      </c>
      <c r="H26" s="1">
        <v>0</v>
      </c>
      <c r="I26" s="1">
        <v>0</v>
      </c>
      <c r="J26" s="1">
        <v>0</v>
      </c>
      <c r="K26" s="9">
        <f t="shared" si="0"/>
        <v>4302.1100000000006</v>
      </c>
      <c r="L26" s="1">
        <v>390.52</v>
      </c>
      <c r="M26" s="2">
        <v>119.14</v>
      </c>
      <c r="N26" s="1">
        <f>2.08</f>
        <v>2.08</v>
      </c>
      <c r="O26" s="1">
        <f t="shared" si="1"/>
        <v>511.73999999999995</v>
      </c>
      <c r="P26" s="9">
        <f t="shared" si="2"/>
        <v>3790.3700000000008</v>
      </c>
      <c r="Q26" s="1">
        <v>0</v>
      </c>
      <c r="R26" s="1">
        <v>0</v>
      </c>
    </row>
    <row r="27" spans="1:18" ht="15" customHeight="1" x14ac:dyDescent="0.25">
      <c r="A27" s="4">
        <v>350222</v>
      </c>
      <c r="B27" s="3" t="s">
        <v>22</v>
      </c>
      <c r="C27" s="3" t="s">
        <v>38</v>
      </c>
      <c r="D27" s="3" t="s">
        <v>19</v>
      </c>
      <c r="E27" s="1">
        <v>3550.15</v>
      </c>
      <c r="F27" s="1">
        <f t="shared" ref="F27:F35" si="3">751.96+325.6</f>
        <v>1077.56</v>
      </c>
      <c r="G27" s="1">
        <v>0</v>
      </c>
      <c r="H27" s="1">
        <v>0</v>
      </c>
      <c r="I27" s="1">
        <v>0</v>
      </c>
      <c r="J27" s="1">
        <v>0</v>
      </c>
      <c r="K27" s="9">
        <f t="shared" si="0"/>
        <v>4627.71</v>
      </c>
      <c r="L27" s="1">
        <v>390.52</v>
      </c>
      <c r="M27" s="2">
        <v>119.14</v>
      </c>
      <c r="N27" s="1">
        <f>2.08</f>
        <v>2.08</v>
      </c>
      <c r="O27" s="1">
        <f t="shared" si="1"/>
        <v>511.73999999999995</v>
      </c>
      <c r="P27" s="9">
        <f t="shared" si="2"/>
        <v>4115.97</v>
      </c>
      <c r="Q27" s="1">
        <v>0</v>
      </c>
      <c r="R27" s="1">
        <v>0</v>
      </c>
    </row>
    <row r="28" spans="1:18" ht="15" customHeight="1" x14ac:dyDescent="0.25">
      <c r="A28" s="4">
        <v>350223</v>
      </c>
      <c r="B28" s="3" t="s">
        <v>22</v>
      </c>
      <c r="C28" s="3" t="s">
        <v>38</v>
      </c>
      <c r="D28" s="3" t="s">
        <v>19</v>
      </c>
      <c r="E28" s="1">
        <v>3550.15</v>
      </c>
      <c r="F28" s="1">
        <f t="shared" si="3"/>
        <v>1077.56</v>
      </c>
      <c r="G28" s="1">
        <v>1775.08</v>
      </c>
      <c r="H28" s="1">
        <v>0</v>
      </c>
      <c r="I28" s="1">
        <v>0</v>
      </c>
      <c r="J28" s="1">
        <v>0</v>
      </c>
      <c r="K28" s="9">
        <f t="shared" si="0"/>
        <v>6402.79</v>
      </c>
      <c r="L28" s="1">
        <v>390.52</v>
      </c>
      <c r="M28" s="2">
        <v>487.69</v>
      </c>
      <c r="N28" s="1">
        <f>2.08</f>
        <v>2.08</v>
      </c>
      <c r="O28" s="1">
        <f t="shared" si="1"/>
        <v>880.29000000000008</v>
      </c>
      <c r="P28" s="9">
        <f t="shared" si="2"/>
        <v>5522.5</v>
      </c>
      <c r="Q28" s="1">
        <v>0</v>
      </c>
      <c r="R28" s="1">
        <v>0</v>
      </c>
    </row>
    <row r="29" spans="1:18" ht="15" customHeight="1" x14ac:dyDescent="0.25">
      <c r="A29" s="4">
        <v>350225</v>
      </c>
      <c r="B29" s="3" t="s">
        <v>22</v>
      </c>
      <c r="C29" s="3" t="s">
        <v>23</v>
      </c>
      <c r="D29" s="3" t="s">
        <v>19</v>
      </c>
      <c r="E29" s="1">
        <v>3550.15</v>
      </c>
      <c r="F29" s="1">
        <f t="shared" si="3"/>
        <v>1077.56</v>
      </c>
      <c r="G29" s="1">
        <v>0</v>
      </c>
      <c r="H29" s="1">
        <v>0</v>
      </c>
      <c r="I29" s="1">
        <v>0</v>
      </c>
      <c r="J29" s="1">
        <v>0</v>
      </c>
      <c r="K29" s="9">
        <f>SUM(E29:J29)+Q29+R29</f>
        <v>4627.71</v>
      </c>
      <c r="L29" s="1">
        <v>390.52</v>
      </c>
      <c r="M29" s="2">
        <v>119.14</v>
      </c>
      <c r="N29" s="1">
        <f>2.08</f>
        <v>2.08</v>
      </c>
      <c r="O29" s="1">
        <f t="shared" si="1"/>
        <v>511.73999999999995</v>
      </c>
      <c r="P29" s="9">
        <f t="shared" si="2"/>
        <v>4115.97</v>
      </c>
      <c r="Q29" s="1">
        <v>0</v>
      </c>
      <c r="R29" s="1">
        <v>0</v>
      </c>
    </row>
    <row r="30" spans="1:18" ht="15" customHeight="1" x14ac:dyDescent="0.25">
      <c r="A30" s="4">
        <v>350226</v>
      </c>
      <c r="B30" s="3" t="s">
        <v>22</v>
      </c>
      <c r="C30" s="3" t="s">
        <v>23</v>
      </c>
      <c r="D30" s="3" t="s">
        <v>19</v>
      </c>
      <c r="E30" s="1">
        <v>3550.15</v>
      </c>
      <c r="F30" s="1">
        <f t="shared" si="3"/>
        <v>1077.56</v>
      </c>
      <c r="G30" s="1">
        <v>0</v>
      </c>
      <c r="H30" s="1">
        <v>0</v>
      </c>
      <c r="I30" s="1">
        <v>0</v>
      </c>
      <c r="J30" s="1">
        <v>0</v>
      </c>
      <c r="K30" s="9">
        <f t="shared" si="0"/>
        <v>4627.71</v>
      </c>
      <c r="L30" s="1">
        <v>390.52</v>
      </c>
      <c r="M30" s="2">
        <v>65.73</v>
      </c>
      <c r="N30" s="1">
        <f>2.08+696.92</f>
        <v>699</v>
      </c>
      <c r="O30" s="1">
        <f t="shared" si="1"/>
        <v>1155.25</v>
      </c>
      <c r="P30" s="9">
        <f t="shared" si="2"/>
        <v>3472.46</v>
      </c>
      <c r="Q30" s="1">
        <v>0</v>
      </c>
      <c r="R30" s="1">
        <v>0</v>
      </c>
    </row>
    <row r="31" spans="1:18" ht="15" customHeight="1" x14ac:dyDescent="0.25">
      <c r="A31" s="4">
        <v>350227</v>
      </c>
      <c r="B31" s="3" t="s">
        <v>22</v>
      </c>
      <c r="C31" s="3" t="s">
        <v>23</v>
      </c>
      <c r="D31" s="3" t="s">
        <v>19</v>
      </c>
      <c r="E31" s="1">
        <v>3550.15</v>
      </c>
      <c r="F31" s="1">
        <f t="shared" si="3"/>
        <v>1077.56</v>
      </c>
      <c r="G31" s="1">
        <v>1775.08</v>
      </c>
      <c r="H31" s="1">
        <v>0</v>
      </c>
      <c r="I31" s="1">
        <v>0</v>
      </c>
      <c r="J31" s="1">
        <v>0</v>
      </c>
      <c r="K31" s="9">
        <f t="shared" si="0"/>
        <v>6402.79</v>
      </c>
      <c r="L31" s="1">
        <v>390.52</v>
      </c>
      <c r="M31" s="2">
        <v>388.86</v>
      </c>
      <c r="N31" s="1">
        <f>2.08</f>
        <v>2.08</v>
      </c>
      <c r="O31" s="1">
        <f t="shared" si="1"/>
        <v>781.46</v>
      </c>
      <c r="P31" s="9">
        <f t="shared" si="2"/>
        <v>5621.33</v>
      </c>
      <c r="Q31" s="1">
        <v>0</v>
      </c>
      <c r="R31" s="1">
        <v>0</v>
      </c>
    </row>
    <row r="32" spans="1:18" ht="15" customHeight="1" x14ac:dyDescent="0.25">
      <c r="A32" s="4">
        <v>350232</v>
      </c>
      <c r="B32" s="3" t="s">
        <v>22</v>
      </c>
      <c r="C32" s="3" t="s">
        <v>61</v>
      </c>
      <c r="D32" s="3" t="s">
        <v>19</v>
      </c>
      <c r="E32" s="1">
        <v>3550.15</v>
      </c>
      <c r="F32" s="1">
        <f t="shared" si="3"/>
        <v>1077.56</v>
      </c>
      <c r="G32" s="1">
        <v>0</v>
      </c>
      <c r="H32" s="1">
        <v>0</v>
      </c>
      <c r="I32" s="1">
        <v>1183.26</v>
      </c>
      <c r="J32" s="1">
        <v>0</v>
      </c>
      <c r="K32" s="9">
        <f t="shared" si="0"/>
        <v>5810.97</v>
      </c>
      <c r="L32" s="1">
        <v>390.52</v>
      </c>
      <c r="M32" s="2">
        <v>119.14</v>
      </c>
      <c r="N32" s="1">
        <f>2.08</f>
        <v>2.08</v>
      </c>
      <c r="O32" s="1">
        <f t="shared" si="1"/>
        <v>511.73999999999995</v>
      </c>
      <c r="P32" s="9">
        <f t="shared" si="2"/>
        <v>5299.2300000000005</v>
      </c>
      <c r="Q32" s="1">
        <v>0</v>
      </c>
      <c r="R32" s="1">
        <v>0</v>
      </c>
    </row>
    <row r="33" spans="1:18" ht="15" customHeight="1" x14ac:dyDescent="0.25">
      <c r="A33" s="4">
        <v>350235</v>
      </c>
      <c r="B33" s="3" t="s">
        <v>22</v>
      </c>
      <c r="C33" s="3" t="s">
        <v>39</v>
      </c>
      <c r="D33" s="3" t="s">
        <v>19</v>
      </c>
      <c r="E33" s="1">
        <v>3550.15</v>
      </c>
      <c r="F33" s="1">
        <f t="shared" si="3"/>
        <v>1077.56</v>
      </c>
      <c r="G33" s="1">
        <v>0</v>
      </c>
      <c r="H33" s="1">
        <v>0</v>
      </c>
      <c r="I33" s="1">
        <v>0</v>
      </c>
      <c r="J33" s="1">
        <v>0</v>
      </c>
      <c r="K33" s="9">
        <f t="shared" si="0"/>
        <v>4627.71</v>
      </c>
      <c r="L33" s="1">
        <v>390.52</v>
      </c>
      <c r="M33" s="2">
        <v>119.14</v>
      </c>
      <c r="N33" s="1">
        <f>2.08</f>
        <v>2.08</v>
      </c>
      <c r="O33" s="1">
        <f t="shared" si="1"/>
        <v>511.73999999999995</v>
      </c>
      <c r="P33" s="9">
        <f t="shared" si="2"/>
        <v>4115.97</v>
      </c>
      <c r="Q33" s="1">
        <v>0</v>
      </c>
      <c r="R33" s="1">
        <v>0</v>
      </c>
    </row>
    <row r="34" spans="1:18" ht="15" customHeight="1" x14ac:dyDescent="0.25">
      <c r="A34" s="4">
        <v>350237</v>
      </c>
      <c r="B34" s="3" t="s">
        <v>22</v>
      </c>
      <c r="C34" s="3" t="s">
        <v>39</v>
      </c>
      <c r="D34" s="1" t="s">
        <v>19</v>
      </c>
      <c r="E34" s="1">
        <v>3550.15</v>
      </c>
      <c r="F34" s="1">
        <f t="shared" si="3"/>
        <v>1077.56</v>
      </c>
      <c r="G34" s="1">
        <v>0</v>
      </c>
      <c r="H34" s="1">
        <v>0</v>
      </c>
      <c r="I34" s="1">
        <v>0</v>
      </c>
      <c r="J34" s="1">
        <v>0</v>
      </c>
      <c r="K34" s="9">
        <f t="shared" si="0"/>
        <v>4627.71</v>
      </c>
      <c r="L34" s="1">
        <v>390.52</v>
      </c>
      <c r="M34" s="2">
        <v>119.14</v>
      </c>
      <c r="N34" s="1">
        <f>2.08+657.99+144.93</f>
        <v>805</v>
      </c>
      <c r="O34" s="1">
        <f t="shared" si="1"/>
        <v>1314.6599999999999</v>
      </c>
      <c r="P34" s="9">
        <f t="shared" si="2"/>
        <v>3313.05</v>
      </c>
      <c r="Q34" s="1">
        <v>0</v>
      </c>
      <c r="R34" s="1">
        <v>0</v>
      </c>
    </row>
    <row r="35" spans="1:18" ht="15" customHeight="1" x14ac:dyDescent="0.25">
      <c r="A35" s="4">
        <v>350238</v>
      </c>
      <c r="B35" s="3" t="s">
        <v>22</v>
      </c>
      <c r="C35" s="3" t="s">
        <v>61</v>
      </c>
      <c r="D35" s="3" t="s">
        <v>19</v>
      </c>
      <c r="E35" s="1">
        <v>3550.15</v>
      </c>
      <c r="F35" s="1">
        <f t="shared" si="3"/>
        <v>1077.56</v>
      </c>
      <c r="G35" s="1">
        <v>0</v>
      </c>
      <c r="H35" s="1">
        <v>0</v>
      </c>
      <c r="I35" s="1">
        <v>0</v>
      </c>
      <c r="J35" s="1">
        <v>0</v>
      </c>
      <c r="K35" s="9">
        <f t="shared" si="0"/>
        <v>4627.71</v>
      </c>
      <c r="L35" s="1">
        <v>390.52</v>
      </c>
      <c r="M35" s="2">
        <v>119.14</v>
      </c>
      <c r="N35" s="1">
        <f>2.08</f>
        <v>2.08</v>
      </c>
      <c r="O35" s="1">
        <f t="shared" si="1"/>
        <v>511.73999999999995</v>
      </c>
      <c r="P35" s="9">
        <f t="shared" si="2"/>
        <v>4115.97</v>
      </c>
      <c r="Q35" s="1">
        <v>0</v>
      </c>
      <c r="R35" s="1">
        <v>0</v>
      </c>
    </row>
    <row r="36" spans="1:18" ht="15" customHeight="1" x14ac:dyDescent="0.25">
      <c r="A36" s="4">
        <v>350239</v>
      </c>
      <c r="B36" s="3" t="s">
        <v>22</v>
      </c>
      <c r="C36" s="3" t="s">
        <v>39</v>
      </c>
      <c r="D36" s="3" t="s">
        <v>19</v>
      </c>
      <c r="E36" s="1">
        <v>3550.15</v>
      </c>
      <c r="F36" s="1">
        <f>751.96</f>
        <v>751.96</v>
      </c>
      <c r="G36" s="1">
        <v>124.26</v>
      </c>
      <c r="H36" s="1">
        <v>0</v>
      </c>
      <c r="I36" s="1">
        <v>0</v>
      </c>
      <c r="J36" s="1">
        <v>0</v>
      </c>
      <c r="K36" s="9">
        <f t="shared" si="0"/>
        <v>4426.3700000000008</v>
      </c>
      <c r="L36" s="1">
        <f>404.19</f>
        <v>404.19</v>
      </c>
      <c r="M36" s="2">
        <v>135.72999999999999</v>
      </c>
      <c r="N36" s="1">
        <f>2.08</f>
        <v>2.08</v>
      </c>
      <c r="O36" s="1">
        <f t="shared" si="1"/>
        <v>542</v>
      </c>
      <c r="P36" s="9">
        <f t="shared" si="2"/>
        <v>3884.3700000000008</v>
      </c>
      <c r="Q36" s="1">
        <v>0</v>
      </c>
      <c r="R36" s="1">
        <v>0</v>
      </c>
    </row>
    <row r="37" spans="1:18" ht="15" customHeight="1" x14ac:dyDescent="0.25">
      <c r="A37" s="4">
        <v>350240</v>
      </c>
      <c r="B37" s="3" t="s">
        <v>22</v>
      </c>
      <c r="C37" s="3" t="s">
        <v>36</v>
      </c>
      <c r="D37" s="1" t="s">
        <v>19</v>
      </c>
      <c r="E37" s="1">
        <v>3550.15</v>
      </c>
      <c r="F37" s="1">
        <f>751.96+103.6</f>
        <v>855.56000000000006</v>
      </c>
      <c r="G37" s="1">
        <v>0</v>
      </c>
      <c r="H37" s="1">
        <v>0</v>
      </c>
      <c r="I37" s="1">
        <v>0</v>
      </c>
      <c r="J37" s="1">
        <v>0</v>
      </c>
      <c r="K37" s="9">
        <f t="shared" si="0"/>
        <v>4405.71</v>
      </c>
      <c r="L37" s="1">
        <v>390.52</v>
      </c>
      <c r="M37" s="2">
        <v>119.14</v>
      </c>
      <c r="N37" s="1">
        <f>2.08</f>
        <v>2.08</v>
      </c>
      <c r="O37" s="1">
        <f t="shared" si="1"/>
        <v>511.73999999999995</v>
      </c>
      <c r="P37" s="9">
        <f t="shared" si="2"/>
        <v>3893.9700000000003</v>
      </c>
      <c r="Q37" s="1">
        <v>0</v>
      </c>
      <c r="R37" s="1">
        <v>0</v>
      </c>
    </row>
    <row r="38" spans="1:18" ht="15" customHeight="1" x14ac:dyDescent="0.25">
      <c r="A38" s="4">
        <v>350242</v>
      </c>
      <c r="B38" s="3" t="s">
        <v>22</v>
      </c>
      <c r="C38" s="3" t="s">
        <v>40</v>
      </c>
      <c r="D38" s="3" t="s">
        <v>19</v>
      </c>
      <c r="E38" s="1">
        <v>3550.15</v>
      </c>
      <c r="F38" s="1">
        <f>751.96+325.6</f>
        <v>1077.56</v>
      </c>
      <c r="G38" s="1">
        <v>0</v>
      </c>
      <c r="H38" s="1">
        <v>0</v>
      </c>
      <c r="I38" s="1">
        <v>0</v>
      </c>
      <c r="J38" s="1">
        <v>0</v>
      </c>
      <c r="K38" s="9">
        <f t="shared" si="0"/>
        <v>4627.71</v>
      </c>
      <c r="L38" s="1">
        <v>390.52</v>
      </c>
      <c r="M38" s="2">
        <v>119.14</v>
      </c>
      <c r="N38" s="1">
        <f>2.08</f>
        <v>2.08</v>
      </c>
      <c r="O38" s="1">
        <f t="shared" si="1"/>
        <v>511.73999999999995</v>
      </c>
      <c r="P38" s="9">
        <f t="shared" si="2"/>
        <v>4115.97</v>
      </c>
      <c r="Q38" s="1">
        <v>0</v>
      </c>
      <c r="R38" s="1">
        <v>0</v>
      </c>
    </row>
    <row r="39" spans="1:18" ht="15" customHeight="1" x14ac:dyDescent="0.25">
      <c r="A39" s="4">
        <v>350243</v>
      </c>
      <c r="B39" s="3" t="s">
        <v>24</v>
      </c>
      <c r="C39" s="3" t="s">
        <v>25</v>
      </c>
      <c r="D39" s="1" t="s">
        <v>19</v>
      </c>
      <c r="E39" s="1">
        <v>1479.24</v>
      </c>
      <c r="F39" s="1">
        <f>751.96+44.4</f>
        <v>796.36</v>
      </c>
      <c r="G39" s="1">
        <v>0</v>
      </c>
      <c r="H39" s="1">
        <v>0</v>
      </c>
      <c r="I39" s="1">
        <v>0</v>
      </c>
      <c r="J39" s="1">
        <v>0</v>
      </c>
      <c r="K39" s="9">
        <f t="shared" si="0"/>
        <v>2275.6</v>
      </c>
      <c r="L39" s="1">
        <v>162.72</v>
      </c>
      <c r="M39" s="2">
        <v>0</v>
      </c>
      <c r="N39" s="1">
        <f>2.08</f>
        <v>2.08</v>
      </c>
      <c r="O39" s="1">
        <f t="shared" si="1"/>
        <v>164.8</v>
      </c>
      <c r="P39" s="9">
        <f t="shared" si="2"/>
        <v>2110.7999999999997</v>
      </c>
      <c r="Q39" s="1">
        <v>0</v>
      </c>
      <c r="R39" s="1">
        <v>0</v>
      </c>
    </row>
    <row r="40" spans="1:18" ht="15" customHeight="1" x14ac:dyDescent="0.25">
      <c r="A40" s="4">
        <v>350254</v>
      </c>
      <c r="B40" s="3" t="s">
        <v>22</v>
      </c>
      <c r="C40" s="3" t="s">
        <v>61</v>
      </c>
      <c r="D40" s="3" t="s">
        <v>19</v>
      </c>
      <c r="E40" s="1">
        <v>3550.15</v>
      </c>
      <c r="F40" s="1">
        <f>751.96+325.6</f>
        <v>1077.56</v>
      </c>
      <c r="G40" s="1">
        <v>0</v>
      </c>
      <c r="H40" s="1">
        <v>0</v>
      </c>
      <c r="I40" s="1">
        <v>0</v>
      </c>
      <c r="J40" s="1">
        <v>0</v>
      </c>
      <c r="K40" s="9">
        <f>SUM(E40:J40)+Q40+R40</f>
        <v>4627.71</v>
      </c>
      <c r="L40" s="1">
        <v>390.52</v>
      </c>
      <c r="M40" s="2">
        <v>119.14</v>
      </c>
      <c r="N40" s="2">
        <v>2.08</v>
      </c>
      <c r="O40" s="1">
        <f>SUM(L40:N40)</f>
        <v>511.73999999999995</v>
      </c>
      <c r="P40" s="9">
        <f>K40-O40</f>
        <v>4115.97</v>
      </c>
      <c r="Q40" s="1">
        <v>0</v>
      </c>
      <c r="R40" s="1">
        <v>0</v>
      </c>
    </row>
    <row r="41" spans="1:18" ht="15" customHeight="1" x14ac:dyDescent="0.25">
      <c r="A41" s="4">
        <v>350271</v>
      </c>
      <c r="B41" s="3" t="s">
        <v>22</v>
      </c>
      <c r="C41" s="3" t="s">
        <v>61</v>
      </c>
      <c r="D41" s="3" t="s">
        <v>19</v>
      </c>
      <c r="E41" s="1">
        <v>3550.15</v>
      </c>
      <c r="F41" s="1">
        <f>751.96+325.6</f>
        <v>1077.56</v>
      </c>
      <c r="G41" s="1">
        <v>0</v>
      </c>
      <c r="H41" s="1">
        <v>0</v>
      </c>
      <c r="I41" s="1">
        <v>0</v>
      </c>
      <c r="J41" s="1">
        <v>0</v>
      </c>
      <c r="K41" s="9">
        <f t="shared" si="0"/>
        <v>4627.71</v>
      </c>
      <c r="L41" s="1">
        <v>390.52</v>
      </c>
      <c r="M41" s="2">
        <v>65.73</v>
      </c>
      <c r="N41" s="1">
        <f>2.08+530.53</f>
        <v>532.61</v>
      </c>
      <c r="O41" s="1">
        <f t="shared" si="1"/>
        <v>988.86</v>
      </c>
      <c r="P41" s="9">
        <f t="shared" si="2"/>
        <v>3638.85</v>
      </c>
      <c r="Q41" s="1">
        <v>0</v>
      </c>
      <c r="R41" s="1">
        <v>0</v>
      </c>
    </row>
    <row r="42" spans="1:18" ht="15" customHeight="1" x14ac:dyDescent="0.25">
      <c r="A42" s="4">
        <v>350273</v>
      </c>
      <c r="B42" s="3" t="s">
        <v>22</v>
      </c>
      <c r="C42" s="3" t="s">
        <v>39</v>
      </c>
      <c r="D42" s="3" t="s">
        <v>19</v>
      </c>
      <c r="E42" s="1">
        <v>3550.15</v>
      </c>
      <c r="F42" s="1">
        <f>751.96+325.6</f>
        <v>1077.56</v>
      </c>
      <c r="G42" s="1">
        <v>0</v>
      </c>
      <c r="H42" s="1">
        <v>0</v>
      </c>
      <c r="I42" s="1">
        <v>1183.26</v>
      </c>
      <c r="J42" s="1">
        <v>0</v>
      </c>
      <c r="K42" s="9">
        <f>SUM(E42:J42)+Q42+R42</f>
        <v>5810.97</v>
      </c>
      <c r="L42" s="1">
        <v>390.52</v>
      </c>
      <c r="M42" s="2">
        <v>90.71</v>
      </c>
      <c r="N42" s="1">
        <f>2.08+938.35</f>
        <v>940.43000000000006</v>
      </c>
      <c r="O42" s="1">
        <f t="shared" si="1"/>
        <v>1421.66</v>
      </c>
      <c r="P42" s="9">
        <f t="shared" si="2"/>
        <v>4389.3100000000004</v>
      </c>
      <c r="Q42" s="1">
        <v>0</v>
      </c>
      <c r="R42" s="1">
        <v>0</v>
      </c>
    </row>
    <row r="43" spans="1:18" ht="15" customHeight="1" x14ac:dyDescent="0.25">
      <c r="A43" s="4">
        <v>350276</v>
      </c>
      <c r="B43" s="7" t="s">
        <v>22</v>
      </c>
      <c r="C43" s="7" t="s">
        <v>39</v>
      </c>
      <c r="D43" s="7" t="s">
        <v>19</v>
      </c>
      <c r="E43" s="1">
        <v>3550.15</v>
      </c>
      <c r="F43" s="1">
        <f>751.96+74</f>
        <v>825.96</v>
      </c>
      <c r="G43" s="1">
        <v>0</v>
      </c>
      <c r="H43" s="1">
        <v>0</v>
      </c>
      <c r="I43" s="1">
        <v>0</v>
      </c>
      <c r="J43" s="1">
        <v>0</v>
      </c>
      <c r="K43" s="10">
        <f t="shared" si="0"/>
        <v>4376.1100000000006</v>
      </c>
      <c r="L43" s="8">
        <v>390.52</v>
      </c>
      <c r="M43" s="8">
        <v>119.14</v>
      </c>
      <c r="N43" s="8">
        <f>2.08</f>
        <v>2.08</v>
      </c>
      <c r="O43" s="8">
        <f t="shared" si="1"/>
        <v>511.73999999999995</v>
      </c>
      <c r="P43" s="10">
        <f t="shared" si="2"/>
        <v>3864.3700000000008</v>
      </c>
      <c r="Q43" s="1">
        <v>0</v>
      </c>
      <c r="R43" s="1">
        <v>0</v>
      </c>
    </row>
    <row r="44" spans="1:18" ht="15" customHeight="1" x14ac:dyDescent="0.25">
      <c r="A44" s="4">
        <v>350277</v>
      </c>
      <c r="B44" s="3" t="s">
        <v>22</v>
      </c>
      <c r="C44" s="3" t="s">
        <v>54</v>
      </c>
      <c r="D44" s="3" t="s">
        <v>19</v>
      </c>
      <c r="E44" s="1">
        <v>3550.15</v>
      </c>
      <c r="F44" s="1">
        <f>751.96+325.6</f>
        <v>1077.56</v>
      </c>
      <c r="G44" s="1">
        <v>0</v>
      </c>
      <c r="H44" s="1">
        <v>0</v>
      </c>
      <c r="I44" s="1">
        <v>0</v>
      </c>
      <c r="J44" s="1">
        <v>0</v>
      </c>
      <c r="K44" s="9">
        <f t="shared" si="0"/>
        <v>4627.71</v>
      </c>
      <c r="L44" s="8">
        <v>390.52</v>
      </c>
      <c r="M44" s="8">
        <v>119.14</v>
      </c>
      <c r="N44" s="1">
        <f>2.08+395.57+190.93</f>
        <v>588.57999999999993</v>
      </c>
      <c r="O44" s="1">
        <f t="shared" si="1"/>
        <v>1098.2399999999998</v>
      </c>
      <c r="P44" s="9">
        <f t="shared" si="2"/>
        <v>3529.4700000000003</v>
      </c>
      <c r="Q44" s="1">
        <v>0</v>
      </c>
      <c r="R44" s="1">
        <v>0</v>
      </c>
    </row>
    <row r="45" spans="1:18" ht="15" customHeight="1" x14ac:dyDescent="0.25">
      <c r="A45" s="4">
        <v>350278</v>
      </c>
      <c r="B45" s="3" t="s">
        <v>22</v>
      </c>
      <c r="C45" s="3" t="s">
        <v>54</v>
      </c>
      <c r="D45" s="3" t="s">
        <v>19</v>
      </c>
      <c r="E45" s="1">
        <v>3550.15</v>
      </c>
      <c r="F45" s="1">
        <f>751.96+325.6</f>
        <v>1077.56</v>
      </c>
      <c r="G45" s="1">
        <v>0</v>
      </c>
      <c r="H45" s="1">
        <v>0</v>
      </c>
      <c r="I45" s="1">
        <v>0</v>
      </c>
      <c r="J45" s="1">
        <v>0</v>
      </c>
      <c r="K45" s="9">
        <f t="shared" si="0"/>
        <v>4627.71</v>
      </c>
      <c r="L45" s="8">
        <v>390.52</v>
      </c>
      <c r="M45" s="8">
        <v>119.14</v>
      </c>
      <c r="N45" s="1">
        <f t="shared" ref="N45:N50" si="4">2.08</f>
        <v>2.08</v>
      </c>
      <c r="O45" s="1">
        <f t="shared" si="1"/>
        <v>511.73999999999995</v>
      </c>
      <c r="P45" s="9">
        <f t="shared" si="2"/>
        <v>4115.97</v>
      </c>
      <c r="Q45" s="1">
        <v>0</v>
      </c>
      <c r="R45" s="1">
        <v>0</v>
      </c>
    </row>
    <row r="46" spans="1:18" ht="15" customHeight="1" x14ac:dyDescent="0.25">
      <c r="A46" s="4">
        <v>350292</v>
      </c>
      <c r="B46" s="3" t="s">
        <v>22</v>
      </c>
      <c r="C46" s="3" t="s">
        <v>23</v>
      </c>
      <c r="D46" s="3" t="s">
        <v>19</v>
      </c>
      <c r="E46" s="1">
        <v>3087.09</v>
      </c>
      <c r="F46" s="1">
        <f>751.96+177.6</f>
        <v>929.56000000000006</v>
      </c>
      <c r="G46" s="1">
        <v>0</v>
      </c>
      <c r="H46" s="1">
        <v>0</v>
      </c>
      <c r="I46" s="1">
        <v>0</v>
      </c>
      <c r="J46" s="1">
        <v>0</v>
      </c>
      <c r="K46" s="9">
        <f t="shared" si="0"/>
        <v>4016.65</v>
      </c>
      <c r="L46" s="1">
        <v>339.58</v>
      </c>
      <c r="M46" s="2">
        <v>63.26</v>
      </c>
      <c r="N46" s="1">
        <f t="shared" si="4"/>
        <v>2.08</v>
      </c>
      <c r="O46" s="1">
        <f t="shared" si="1"/>
        <v>404.91999999999996</v>
      </c>
      <c r="P46" s="9">
        <f t="shared" si="2"/>
        <v>3611.73</v>
      </c>
      <c r="Q46" s="1">
        <v>0</v>
      </c>
      <c r="R46" s="1">
        <v>0</v>
      </c>
    </row>
    <row r="47" spans="1:18" ht="15" customHeight="1" x14ac:dyDescent="0.25">
      <c r="A47" s="4">
        <v>350293</v>
      </c>
      <c r="B47" s="3" t="s">
        <v>24</v>
      </c>
      <c r="C47" s="1" t="s">
        <v>25</v>
      </c>
      <c r="D47" s="1" t="s">
        <v>19</v>
      </c>
      <c r="E47" s="1">
        <v>1286.29</v>
      </c>
      <c r="F47" s="1">
        <f>751.96+325.6</f>
        <v>1077.56</v>
      </c>
      <c r="G47" s="1">
        <v>0</v>
      </c>
      <c r="H47" s="1">
        <v>0</v>
      </c>
      <c r="I47" s="1">
        <v>0</v>
      </c>
      <c r="J47" s="1">
        <v>0</v>
      </c>
      <c r="K47" s="9">
        <f t="shared" si="0"/>
        <v>2363.85</v>
      </c>
      <c r="L47" s="1">
        <v>141.49</v>
      </c>
      <c r="M47" s="1">
        <v>0</v>
      </c>
      <c r="N47" s="1">
        <f t="shared" si="4"/>
        <v>2.08</v>
      </c>
      <c r="O47" s="1">
        <f t="shared" si="1"/>
        <v>143.57000000000002</v>
      </c>
      <c r="P47" s="9">
        <f t="shared" si="2"/>
        <v>2220.2799999999997</v>
      </c>
      <c r="Q47" s="1">
        <v>0</v>
      </c>
      <c r="R47" s="1">
        <v>0</v>
      </c>
    </row>
    <row r="48" spans="1:18" ht="15" customHeight="1" x14ac:dyDescent="0.25">
      <c r="A48" s="4">
        <v>350296</v>
      </c>
      <c r="B48" s="3" t="s">
        <v>22</v>
      </c>
      <c r="C48" s="3" t="s">
        <v>26</v>
      </c>
      <c r="D48" s="3" t="s">
        <v>19</v>
      </c>
      <c r="E48" s="1">
        <v>3087.09</v>
      </c>
      <c r="F48" s="1">
        <f t="shared" ref="F48" si="5">751.96+281.2</f>
        <v>1033.1600000000001</v>
      </c>
      <c r="G48" s="1">
        <v>0</v>
      </c>
      <c r="H48" s="1">
        <v>0</v>
      </c>
      <c r="I48" s="1">
        <v>0</v>
      </c>
      <c r="J48" s="1">
        <v>0</v>
      </c>
      <c r="K48" s="9">
        <f t="shared" si="0"/>
        <v>4120.25</v>
      </c>
      <c r="L48" s="1">
        <v>339.58</v>
      </c>
      <c r="M48" s="2">
        <v>34.82</v>
      </c>
      <c r="N48" s="1">
        <f t="shared" si="4"/>
        <v>2.08</v>
      </c>
      <c r="O48" s="1">
        <f t="shared" si="1"/>
        <v>376.47999999999996</v>
      </c>
      <c r="P48" s="9">
        <f t="shared" si="2"/>
        <v>3743.77</v>
      </c>
      <c r="Q48" s="1">
        <v>0</v>
      </c>
      <c r="R48" s="1">
        <v>0</v>
      </c>
    </row>
    <row r="49" spans="1:18" ht="15" customHeight="1" x14ac:dyDescent="0.25">
      <c r="A49" s="4">
        <v>350302</v>
      </c>
      <c r="B49" s="3" t="s">
        <v>22</v>
      </c>
      <c r="C49" s="3" t="s">
        <v>23</v>
      </c>
      <c r="D49" s="3" t="s">
        <v>19</v>
      </c>
      <c r="E49" s="1">
        <v>3087.09</v>
      </c>
      <c r="F49" s="1">
        <f>751.96+325.6</f>
        <v>1077.56</v>
      </c>
      <c r="G49" s="1">
        <v>0</v>
      </c>
      <c r="H49" s="1">
        <v>0</v>
      </c>
      <c r="I49" s="1">
        <v>0</v>
      </c>
      <c r="J49" s="1">
        <v>0</v>
      </c>
      <c r="K49" s="9">
        <f t="shared" si="0"/>
        <v>4164.6499999999996</v>
      </c>
      <c r="L49" s="1">
        <v>339.58</v>
      </c>
      <c r="M49" s="2">
        <v>49.04</v>
      </c>
      <c r="N49" s="1">
        <f t="shared" si="4"/>
        <v>2.08</v>
      </c>
      <c r="O49" s="1">
        <f t="shared" si="1"/>
        <v>390.7</v>
      </c>
      <c r="P49" s="9">
        <f t="shared" si="2"/>
        <v>3773.95</v>
      </c>
      <c r="Q49" s="1">
        <v>0</v>
      </c>
      <c r="R49" s="1">
        <v>0</v>
      </c>
    </row>
    <row r="50" spans="1:18" ht="15" customHeight="1" x14ac:dyDescent="0.25">
      <c r="A50" s="4">
        <v>350303</v>
      </c>
      <c r="B50" s="3" t="s">
        <v>24</v>
      </c>
      <c r="C50" s="3" t="s">
        <v>25</v>
      </c>
      <c r="D50" s="1" t="s">
        <v>19</v>
      </c>
      <c r="E50" s="1">
        <v>1286.29</v>
      </c>
      <c r="F50" s="1">
        <f>751.96+236.8</f>
        <v>988.76</v>
      </c>
      <c r="G50" s="1">
        <v>0</v>
      </c>
      <c r="H50" s="1">
        <v>0</v>
      </c>
      <c r="I50" s="1">
        <v>0</v>
      </c>
      <c r="J50" s="1">
        <v>0</v>
      </c>
      <c r="K50" s="9">
        <f t="shared" si="0"/>
        <v>2275.0500000000002</v>
      </c>
      <c r="L50" s="1">
        <v>141.49</v>
      </c>
      <c r="M50" s="1">
        <v>0</v>
      </c>
      <c r="N50" s="1">
        <f t="shared" si="4"/>
        <v>2.08</v>
      </c>
      <c r="O50" s="1">
        <f t="shared" si="1"/>
        <v>143.57000000000002</v>
      </c>
      <c r="P50" s="9">
        <f t="shared" si="2"/>
        <v>2131.48</v>
      </c>
      <c r="Q50" s="1">
        <v>0</v>
      </c>
      <c r="R50" s="1">
        <v>0</v>
      </c>
    </row>
    <row r="51" spans="1:18" ht="15" customHeight="1" x14ac:dyDescent="0.25">
      <c r="A51" s="4">
        <v>350310</v>
      </c>
      <c r="B51" s="3" t="s">
        <v>27</v>
      </c>
      <c r="C51" s="3" t="s">
        <v>28</v>
      </c>
      <c r="D51" s="3" t="s">
        <v>44</v>
      </c>
      <c r="E51" s="1">
        <v>13080.27</v>
      </c>
      <c r="F51" s="1">
        <f>751.96+325.6</f>
        <v>1077.56</v>
      </c>
      <c r="G51" s="1">
        <v>0</v>
      </c>
      <c r="H51" s="1">
        <v>0</v>
      </c>
      <c r="I51" s="1">
        <v>0</v>
      </c>
      <c r="J51" s="1">
        <v>0</v>
      </c>
      <c r="K51" s="9">
        <f t="shared" si="0"/>
        <v>14157.83</v>
      </c>
      <c r="L51" s="1">
        <v>1438.83</v>
      </c>
      <c r="M51" s="2">
        <v>2332.04</v>
      </c>
      <c r="N51" s="1">
        <f>2.08+130.8</f>
        <v>132.88000000000002</v>
      </c>
      <c r="O51" s="1">
        <f t="shared" si="1"/>
        <v>3903.75</v>
      </c>
      <c r="P51" s="9">
        <f t="shared" si="2"/>
        <v>10254.08</v>
      </c>
      <c r="Q51" s="1">
        <v>0</v>
      </c>
      <c r="R51" s="1">
        <v>0</v>
      </c>
    </row>
    <row r="52" spans="1:18" ht="15" customHeight="1" x14ac:dyDescent="0.25">
      <c r="A52" s="4">
        <v>350311</v>
      </c>
      <c r="B52" s="3" t="s">
        <v>27</v>
      </c>
      <c r="C52" s="3" t="s">
        <v>28</v>
      </c>
      <c r="D52" s="3" t="s">
        <v>19</v>
      </c>
      <c r="E52" s="1">
        <v>13080.27</v>
      </c>
      <c r="F52" s="1">
        <f>751.96+325.6</f>
        <v>1077.56</v>
      </c>
      <c r="G52" s="1">
        <v>0</v>
      </c>
      <c r="H52" s="1">
        <v>0</v>
      </c>
      <c r="I52" s="1">
        <v>0</v>
      </c>
      <c r="J52" s="1">
        <v>0</v>
      </c>
      <c r="K52" s="9">
        <f t="shared" si="0"/>
        <v>14157.83</v>
      </c>
      <c r="L52" s="1">
        <v>1438.83</v>
      </c>
      <c r="M52" s="2">
        <v>2332.04</v>
      </c>
      <c r="N52" s="1">
        <f>2.08+130.8</f>
        <v>132.88000000000002</v>
      </c>
      <c r="O52" s="1">
        <f t="shared" si="1"/>
        <v>3903.75</v>
      </c>
      <c r="P52" s="9">
        <f t="shared" si="2"/>
        <v>10254.08</v>
      </c>
      <c r="Q52" s="1">
        <v>0</v>
      </c>
      <c r="R52" s="1">
        <v>0</v>
      </c>
    </row>
    <row r="53" spans="1:18" ht="15" customHeight="1" x14ac:dyDescent="0.25">
      <c r="A53" s="4">
        <v>350312</v>
      </c>
      <c r="B53" s="3" t="s">
        <v>27</v>
      </c>
      <c r="C53" s="3" t="s">
        <v>28</v>
      </c>
      <c r="D53" s="3" t="s">
        <v>19</v>
      </c>
      <c r="E53" s="1">
        <v>13080.27</v>
      </c>
      <c r="F53" s="1">
        <f>751.96+207.2</f>
        <v>959.16000000000008</v>
      </c>
      <c r="G53" s="1">
        <v>0</v>
      </c>
      <c r="H53" s="1">
        <v>0</v>
      </c>
      <c r="I53" s="1">
        <v>0</v>
      </c>
      <c r="J53" s="1">
        <v>0</v>
      </c>
      <c r="K53" s="9">
        <f t="shared" si="0"/>
        <v>14039.43</v>
      </c>
      <c r="L53" s="1">
        <v>1438.83</v>
      </c>
      <c r="M53" s="2">
        <v>2279.9</v>
      </c>
      <c r="N53" s="1">
        <f>2.08+130.8</f>
        <v>132.88000000000002</v>
      </c>
      <c r="O53" s="1">
        <f t="shared" si="1"/>
        <v>3851.61</v>
      </c>
      <c r="P53" s="9">
        <f t="shared" si="2"/>
        <v>10187.82</v>
      </c>
      <c r="Q53" s="1">
        <v>0</v>
      </c>
      <c r="R53" s="1">
        <v>0</v>
      </c>
    </row>
    <row r="54" spans="1:18" ht="15" customHeight="1" x14ac:dyDescent="0.25">
      <c r="A54" s="4">
        <v>350314</v>
      </c>
      <c r="B54" s="3" t="s">
        <v>27</v>
      </c>
      <c r="C54" s="3" t="s">
        <v>28</v>
      </c>
      <c r="D54" s="3" t="s">
        <v>19</v>
      </c>
      <c r="E54" s="1">
        <v>13080.27</v>
      </c>
      <c r="F54" s="1">
        <f>751.96+325.6</f>
        <v>1077.56</v>
      </c>
      <c r="G54" s="1">
        <v>0</v>
      </c>
      <c r="H54" s="1">
        <v>0</v>
      </c>
      <c r="I54" s="1">
        <v>0</v>
      </c>
      <c r="J54" s="1">
        <v>0</v>
      </c>
      <c r="K54" s="9">
        <f t="shared" si="0"/>
        <v>14157.83</v>
      </c>
      <c r="L54" s="1">
        <v>1438.83</v>
      </c>
      <c r="M54" s="2">
        <v>2332.04</v>
      </c>
      <c r="N54" s="1">
        <f>2.08+2192.11+130.8</f>
        <v>2324.9900000000002</v>
      </c>
      <c r="O54" s="1">
        <f t="shared" si="1"/>
        <v>6095.8600000000006</v>
      </c>
      <c r="P54" s="9">
        <f t="shared" si="2"/>
        <v>8061.9699999999993</v>
      </c>
      <c r="Q54" s="1">
        <v>0</v>
      </c>
      <c r="R54" s="1">
        <v>0</v>
      </c>
    </row>
    <row r="55" spans="1:18" ht="15" customHeight="1" x14ac:dyDescent="0.25">
      <c r="A55" s="4">
        <v>350315</v>
      </c>
      <c r="B55" s="3" t="s">
        <v>27</v>
      </c>
      <c r="C55" s="3" t="s">
        <v>28</v>
      </c>
      <c r="D55" s="3" t="s">
        <v>33</v>
      </c>
      <c r="E55" s="1">
        <v>13080.27</v>
      </c>
      <c r="F55" s="1">
        <f>751.96+325.6</f>
        <v>1077.56</v>
      </c>
      <c r="G55" s="1">
        <v>0</v>
      </c>
      <c r="H55" s="1">
        <v>0</v>
      </c>
      <c r="I55" s="1">
        <v>0</v>
      </c>
      <c r="J55" s="1">
        <v>0</v>
      </c>
      <c r="K55" s="9">
        <f t="shared" si="0"/>
        <v>14157.83</v>
      </c>
      <c r="L55" s="1">
        <v>1438.83</v>
      </c>
      <c r="M55" s="2">
        <v>2332.04</v>
      </c>
      <c r="N55" s="1">
        <f t="shared" ref="N55:N63" si="6">2.08+130.8</f>
        <v>132.88000000000002</v>
      </c>
      <c r="O55" s="1">
        <f t="shared" si="1"/>
        <v>3903.75</v>
      </c>
      <c r="P55" s="9">
        <f t="shared" si="2"/>
        <v>10254.08</v>
      </c>
      <c r="Q55" s="1">
        <v>0</v>
      </c>
      <c r="R55" s="1">
        <v>0</v>
      </c>
    </row>
    <row r="56" spans="1:18" ht="15" customHeight="1" x14ac:dyDescent="0.25">
      <c r="A56" s="4">
        <v>350316</v>
      </c>
      <c r="B56" s="3" t="s">
        <v>27</v>
      </c>
      <c r="C56" s="3" t="s">
        <v>28</v>
      </c>
      <c r="D56" s="3" t="s">
        <v>33</v>
      </c>
      <c r="E56" s="2">
        <v>13080.27</v>
      </c>
      <c r="F56" s="1">
        <f>751.96+325.6</f>
        <v>1077.56</v>
      </c>
      <c r="G56" s="1">
        <v>0</v>
      </c>
      <c r="H56" s="1">
        <v>0</v>
      </c>
      <c r="I56" s="1">
        <v>0</v>
      </c>
      <c r="J56" s="1">
        <v>0</v>
      </c>
      <c r="K56" s="9">
        <f t="shared" si="0"/>
        <v>14157.83</v>
      </c>
      <c r="L56" s="1">
        <v>1438.83</v>
      </c>
      <c r="M56" s="2">
        <v>2279.9</v>
      </c>
      <c r="N56" s="1">
        <f t="shared" si="6"/>
        <v>132.88000000000002</v>
      </c>
      <c r="O56" s="1">
        <f t="shared" si="1"/>
        <v>3851.61</v>
      </c>
      <c r="P56" s="9">
        <f t="shared" si="2"/>
        <v>10306.219999999999</v>
      </c>
      <c r="Q56" s="1">
        <v>0</v>
      </c>
      <c r="R56" s="1">
        <v>0</v>
      </c>
    </row>
    <row r="57" spans="1:18" ht="15" customHeight="1" x14ac:dyDescent="0.25">
      <c r="A57" s="4">
        <v>350317</v>
      </c>
      <c r="B57" s="3" t="s">
        <v>27</v>
      </c>
      <c r="C57" s="3" t="s">
        <v>28</v>
      </c>
      <c r="D57" s="3" t="s">
        <v>19</v>
      </c>
      <c r="E57" s="1">
        <v>13080.27</v>
      </c>
      <c r="F57" s="1">
        <f>751.96+44.4</f>
        <v>796.36</v>
      </c>
      <c r="G57" s="1">
        <v>0</v>
      </c>
      <c r="H57" s="1">
        <v>0</v>
      </c>
      <c r="I57" s="1">
        <v>0</v>
      </c>
      <c r="J57" s="1">
        <v>0</v>
      </c>
      <c r="K57" s="9">
        <f t="shared" si="0"/>
        <v>13876.630000000001</v>
      </c>
      <c r="L57" s="1">
        <v>1438.83</v>
      </c>
      <c r="M57" s="2">
        <f>2332.04</f>
        <v>2332.04</v>
      </c>
      <c r="N57" s="1">
        <f t="shared" si="6"/>
        <v>132.88000000000002</v>
      </c>
      <c r="O57" s="1">
        <f t="shared" si="1"/>
        <v>3903.75</v>
      </c>
      <c r="P57" s="9">
        <f t="shared" si="2"/>
        <v>9972.880000000001</v>
      </c>
      <c r="Q57" s="1">
        <v>0</v>
      </c>
      <c r="R57" s="1">
        <v>0</v>
      </c>
    </row>
    <row r="58" spans="1:18" ht="15" customHeight="1" x14ac:dyDescent="0.25">
      <c r="A58" s="4">
        <v>350318</v>
      </c>
      <c r="B58" s="3" t="s">
        <v>27</v>
      </c>
      <c r="C58" s="3" t="s">
        <v>28</v>
      </c>
      <c r="D58" s="3" t="s">
        <v>52</v>
      </c>
      <c r="E58" s="1">
        <v>13080.27</v>
      </c>
      <c r="F58" s="1">
        <f>751.96+236.8</f>
        <v>988.76</v>
      </c>
      <c r="G58" s="1">
        <v>0</v>
      </c>
      <c r="H58" s="1">
        <v>0</v>
      </c>
      <c r="I58" s="1">
        <v>0</v>
      </c>
      <c r="J58" s="1">
        <v>0</v>
      </c>
      <c r="K58" s="9">
        <f t="shared" si="0"/>
        <v>14069.03</v>
      </c>
      <c r="L58" s="1">
        <v>1438.83</v>
      </c>
      <c r="M58" s="2">
        <v>2332.04</v>
      </c>
      <c r="N58" s="1">
        <f t="shared" si="6"/>
        <v>132.88000000000002</v>
      </c>
      <c r="O58" s="1">
        <f t="shared" si="1"/>
        <v>3903.75</v>
      </c>
      <c r="P58" s="9">
        <f t="shared" si="2"/>
        <v>10165.280000000001</v>
      </c>
      <c r="Q58" s="1">
        <v>0</v>
      </c>
      <c r="R58" s="1">
        <v>0</v>
      </c>
    </row>
    <row r="59" spans="1:18" ht="15" customHeight="1" x14ac:dyDescent="0.25">
      <c r="A59" s="4">
        <v>350319</v>
      </c>
      <c r="B59" s="3" t="s">
        <v>27</v>
      </c>
      <c r="C59" s="3" t="s">
        <v>28</v>
      </c>
      <c r="D59" s="3" t="s">
        <v>52</v>
      </c>
      <c r="E59" s="1">
        <v>13080.27</v>
      </c>
      <c r="F59" s="1">
        <f>751.96+325.6</f>
        <v>1077.56</v>
      </c>
      <c r="G59" s="1">
        <f>6540.14</f>
        <v>6540.14</v>
      </c>
      <c r="H59" s="1">
        <v>0</v>
      </c>
      <c r="I59" s="1">
        <v>0</v>
      </c>
      <c r="J59" s="1">
        <v>0</v>
      </c>
      <c r="K59" s="9">
        <f t="shared" si="0"/>
        <v>20697.97</v>
      </c>
      <c r="L59" s="1">
        <v>1438.83</v>
      </c>
      <c r="M59" s="2">
        <v>4078.44</v>
      </c>
      <c r="N59" s="1">
        <f t="shared" si="6"/>
        <v>132.88000000000002</v>
      </c>
      <c r="O59" s="1">
        <f t="shared" si="1"/>
        <v>5650.1500000000005</v>
      </c>
      <c r="P59" s="9">
        <f t="shared" si="2"/>
        <v>15047.82</v>
      </c>
      <c r="Q59" s="1">
        <v>0</v>
      </c>
      <c r="R59" s="1">
        <v>0</v>
      </c>
    </row>
    <row r="60" spans="1:18" ht="15" customHeight="1" x14ac:dyDescent="0.25">
      <c r="A60" s="4">
        <v>350320</v>
      </c>
      <c r="B60" s="3" t="s">
        <v>27</v>
      </c>
      <c r="C60" s="3" t="s">
        <v>28</v>
      </c>
      <c r="D60" s="3" t="s">
        <v>52</v>
      </c>
      <c r="E60" s="1">
        <v>13080.27</v>
      </c>
      <c r="F60" s="1">
        <f>751.96+236.8</f>
        <v>988.76</v>
      </c>
      <c r="G60" s="1">
        <v>0</v>
      </c>
      <c r="H60" s="1">
        <v>0</v>
      </c>
      <c r="I60" s="1">
        <v>0</v>
      </c>
      <c r="J60" s="1">
        <v>0</v>
      </c>
      <c r="K60" s="9">
        <f t="shared" si="0"/>
        <v>14069.03</v>
      </c>
      <c r="L60" s="1">
        <v>1438.83</v>
      </c>
      <c r="M60" s="2">
        <v>2332.04</v>
      </c>
      <c r="N60" s="1">
        <f t="shared" si="6"/>
        <v>132.88000000000002</v>
      </c>
      <c r="O60" s="1">
        <f t="shared" si="1"/>
        <v>3903.75</v>
      </c>
      <c r="P60" s="9">
        <f t="shared" si="2"/>
        <v>10165.280000000001</v>
      </c>
      <c r="Q60" s="1">
        <v>0</v>
      </c>
      <c r="R60" s="1">
        <v>0</v>
      </c>
    </row>
    <row r="61" spans="1:18" ht="15" customHeight="1" x14ac:dyDescent="0.25">
      <c r="A61" s="4">
        <v>350321</v>
      </c>
      <c r="B61" s="3" t="s">
        <v>27</v>
      </c>
      <c r="C61" s="3" t="s">
        <v>28</v>
      </c>
      <c r="D61" s="3" t="s">
        <v>19</v>
      </c>
      <c r="E61" s="1">
        <v>13080.27</v>
      </c>
      <c r="F61" s="1">
        <f>751.96+251.6</f>
        <v>1003.5600000000001</v>
      </c>
      <c r="G61" s="1">
        <v>0</v>
      </c>
      <c r="H61" s="1">
        <v>0</v>
      </c>
      <c r="I61" s="1">
        <v>0</v>
      </c>
      <c r="J61" s="1">
        <v>0</v>
      </c>
      <c r="K61" s="9">
        <f t="shared" si="0"/>
        <v>14083.83</v>
      </c>
      <c r="L61" s="1">
        <v>1438.83</v>
      </c>
      <c r="M61" s="2">
        <v>2332.04</v>
      </c>
      <c r="N61" s="1">
        <f t="shared" si="6"/>
        <v>132.88000000000002</v>
      </c>
      <c r="O61" s="1">
        <f t="shared" si="1"/>
        <v>3903.75</v>
      </c>
      <c r="P61" s="9">
        <f t="shared" si="2"/>
        <v>10180.08</v>
      </c>
      <c r="Q61" s="1">
        <v>0</v>
      </c>
      <c r="R61" s="1">
        <v>0</v>
      </c>
    </row>
    <row r="62" spans="1:18" ht="15" customHeight="1" x14ac:dyDescent="0.25">
      <c r="A62" s="4">
        <v>350324</v>
      </c>
      <c r="B62" s="3" t="s">
        <v>27</v>
      </c>
      <c r="C62" s="3" t="s">
        <v>28</v>
      </c>
      <c r="D62" s="3" t="s">
        <v>19</v>
      </c>
      <c r="E62" s="1">
        <v>13080.27</v>
      </c>
      <c r="F62" s="1">
        <f>751.96</f>
        <v>751.96</v>
      </c>
      <c r="G62" s="1">
        <v>0</v>
      </c>
      <c r="H62" s="1">
        <v>0</v>
      </c>
      <c r="I62" s="1">
        <v>0</v>
      </c>
      <c r="J62" s="1">
        <v>0</v>
      </c>
      <c r="K62" s="9">
        <f t="shared" ref="K62:K123" si="7">SUM(E62:J62)+Q62+R62</f>
        <v>13832.23</v>
      </c>
      <c r="L62" s="1">
        <v>1438.83</v>
      </c>
      <c r="M62" s="2">
        <v>2332.04</v>
      </c>
      <c r="N62" s="1">
        <f t="shared" si="6"/>
        <v>132.88000000000002</v>
      </c>
      <c r="O62" s="1">
        <f t="shared" ref="O62:O123" si="8">SUM(L62:N62)</f>
        <v>3903.75</v>
      </c>
      <c r="P62" s="9">
        <f t="shared" ref="P62:P123" si="9">K62-O62</f>
        <v>9928.48</v>
      </c>
      <c r="Q62" s="1">
        <v>0</v>
      </c>
      <c r="R62" s="1">
        <v>0</v>
      </c>
    </row>
    <row r="63" spans="1:18" ht="15" customHeight="1" x14ac:dyDescent="0.25">
      <c r="A63" s="4">
        <v>350325</v>
      </c>
      <c r="B63" s="3" t="s">
        <v>27</v>
      </c>
      <c r="C63" s="3" t="s">
        <v>28</v>
      </c>
      <c r="D63" s="3" t="s">
        <v>43</v>
      </c>
      <c r="E63" s="1">
        <v>13080.27</v>
      </c>
      <c r="F63" s="1">
        <f>751.96</f>
        <v>751.96</v>
      </c>
      <c r="G63" s="1">
        <v>0</v>
      </c>
      <c r="H63" s="1">
        <v>0</v>
      </c>
      <c r="I63" s="1">
        <v>0</v>
      </c>
      <c r="J63" s="1">
        <v>0</v>
      </c>
      <c r="K63" s="9">
        <f t="shared" si="7"/>
        <v>13832.23</v>
      </c>
      <c r="L63" s="1">
        <v>1438.83</v>
      </c>
      <c r="M63" s="2">
        <f>2332.04</f>
        <v>2332.04</v>
      </c>
      <c r="N63" s="1">
        <f t="shared" si="6"/>
        <v>132.88000000000002</v>
      </c>
      <c r="O63" s="1">
        <f t="shared" si="8"/>
        <v>3903.75</v>
      </c>
      <c r="P63" s="9">
        <f t="shared" si="9"/>
        <v>9928.48</v>
      </c>
      <c r="Q63" s="1">
        <v>0</v>
      </c>
      <c r="R63" s="1">
        <v>0</v>
      </c>
    </row>
    <row r="64" spans="1:18" ht="15" customHeight="1" x14ac:dyDescent="0.25">
      <c r="A64" s="4">
        <v>350326</v>
      </c>
      <c r="B64" s="3" t="s">
        <v>27</v>
      </c>
      <c r="C64" s="3" t="s">
        <v>28</v>
      </c>
      <c r="D64" s="3" t="s">
        <v>30</v>
      </c>
      <c r="E64" s="1">
        <v>13080.27</v>
      </c>
      <c r="F64" s="1">
        <f>751.96+177.6</f>
        <v>929.56000000000006</v>
      </c>
      <c r="G64" s="1">
        <v>0</v>
      </c>
      <c r="H64" s="1">
        <v>0</v>
      </c>
      <c r="I64" s="1">
        <v>0</v>
      </c>
      <c r="J64" s="1">
        <v>0</v>
      </c>
      <c r="K64" s="9">
        <f t="shared" si="7"/>
        <v>14009.83</v>
      </c>
      <c r="L64" s="1">
        <v>1438.83</v>
      </c>
      <c r="M64" s="2">
        <v>2279.9</v>
      </c>
      <c r="N64" s="1">
        <f>2.08+824.74+687.06+130.8</f>
        <v>1644.68</v>
      </c>
      <c r="O64" s="1">
        <f t="shared" si="8"/>
        <v>5363.41</v>
      </c>
      <c r="P64" s="9">
        <f t="shared" si="9"/>
        <v>8646.42</v>
      </c>
      <c r="Q64" s="1">
        <v>0</v>
      </c>
      <c r="R64" s="1">
        <v>0</v>
      </c>
    </row>
    <row r="65" spans="1:18" ht="15" customHeight="1" x14ac:dyDescent="0.25">
      <c r="A65" s="4">
        <v>350327</v>
      </c>
      <c r="B65" s="3" t="s">
        <v>27</v>
      </c>
      <c r="C65" s="3" t="s">
        <v>28</v>
      </c>
      <c r="D65" s="3" t="s">
        <v>46</v>
      </c>
      <c r="E65" s="1">
        <v>13080.27</v>
      </c>
      <c r="F65" s="1">
        <f>751.96+325.6</f>
        <v>1077.56</v>
      </c>
      <c r="G65" s="1">
        <v>0</v>
      </c>
      <c r="H65" s="1">
        <v>0</v>
      </c>
      <c r="I65" s="1">
        <v>0</v>
      </c>
      <c r="J65" s="1">
        <v>0</v>
      </c>
      <c r="K65" s="9">
        <f t="shared" si="7"/>
        <v>14157.83</v>
      </c>
      <c r="L65" s="1">
        <v>1438.83</v>
      </c>
      <c r="M65" s="2">
        <v>2332.04</v>
      </c>
      <c r="N65" s="1">
        <f>2.08+130.8</f>
        <v>132.88000000000002</v>
      </c>
      <c r="O65" s="1">
        <f t="shared" si="8"/>
        <v>3903.75</v>
      </c>
      <c r="P65" s="9">
        <f t="shared" si="9"/>
        <v>10254.08</v>
      </c>
      <c r="Q65" s="1">
        <v>0</v>
      </c>
      <c r="R65" s="1">
        <v>0</v>
      </c>
    </row>
    <row r="66" spans="1:18" ht="15" customHeight="1" x14ac:dyDescent="0.25">
      <c r="A66" s="4">
        <v>350328</v>
      </c>
      <c r="B66" s="3" t="s">
        <v>27</v>
      </c>
      <c r="C66" s="3" t="s">
        <v>28</v>
      </c>
      <c r="D66" s="3" t="s">
        <v>19</v>
      </c>
      <c r="E66" s="1">
        <v>13080.27</v>
      </c>
      <c r="F66" s="1">
        <f>751.96+133.2</f>
        <v>885.16000000000008</v>
      </c>
      <c r="G66" s="1">
        <v>0</v>
      </c>
      <c r="H66" s="1">
        <v>0</v>
      </c>
      <c r="I66" s="1">
        <v>0</v>
      </c>
      <c r="J66" s="1">
        <v>0</v>
      </c>
      <c r="K66" s="9">
        <f t="shared" si="7"/>
        <v>13965.43</v>
      </c>
      <c r="L66" s="1">
        <v>1438.83</v>
      </c>
      <c r="M66" s="2">
        <v>2332.04</v>
      </c>
      <c r="N66" s="1">
        <f>2.08+130.8</f>
        <v>132.88000000000002</v>
      </c>
      <c r="O66" s="1">
        <f t="shared" si="8"/>
        <v>3903.75</v>
      </c>
      <c r="P66" s="9">
        <f t="shared" si="9"/>
        <v>10061.68</v>
      </c>
      <c r="Q66" s="1">
        <v>0</v>
      </c>
      <c r="R66" s="1">
        <v>0</v>
      </c>
    </row>
    <row r="67" spans="1:18" ht="15" customHeight="1" x14ac:dyDescent="0.25">
      <c r="A67" s="4">
        <v>350329</v>
      </c>
      <c r="B67" s="3" t="s">
        <v>27</v>
      </c>
      <c r="C67" s="3" t="s">
        <v>28</v>
      </c>
      <c r="D67" s="3" t="s">
        <v>19</v>
      </c>
      <c r="E67" s="1">
        <v>13080.27</v>
      </c>
      <c r="F67" s="1">
        <f t="shared" ref="F67:F73" si="10">751.96+325.6</f>
        <v>1077.56</v>
      </c>
      <c r="G67" s="1">
        <v>0</v>
      </c>
      <c r="H67" s="1">
        <v>0</v>
      </c>
      <c r="I67" s="1">
        <v>0</v>
      </c>
      <c r="J67" s="1">
        <v>0</v>
      </c>
      <c r="K67" s="9">
        <f t="shared" si="7"/>
        <v>14157.83</v>
      </c>
      <c r="L67" s="1">
        <v>1438.83</v>
      </c>
      <c r="M67" s="2">
        <v>2332.04</v>
      </c>
      <c r="N67" s="1">
        <f>2.08+130.8</f>
        <v>132.88000000000002</v>
      </c>
      <c r="O67" s="1">
        <f t="shared" si="8"/>
        <v>3903.75</v>
      </c>
      <c r="P67" s="9">
        <f t="shared" si="9"/>
        <v>10254.08</v>
      </c>
      <c r="Q67" s="1">
        <v>0</v>
      </c>
      <c r="R67" s="1">
        <v>0</v>
      </c>
    </row>
    <row r="68" spans="1:18" ht="15" customHeight="1" x14ac:dyDescent="0.25">
      <c r="A68" s="4">
        <v>350330</v>
      </c>
      <c r="B68" s="3" t="s">
        <v>27</v>
      </c>
      <c r="C68" s="3" t="s">
        <v>28</v>
      </c>
      <c r="D68" s="1" t="s">
        <v>19</v>
      </c>
      <c r="E68" s="1">
        <v>13080.27</v>
      </c>
      <c r="F68" s="1">
        <f t="shared" si="10"/>
        <v>1077.56</v>
      </c>
      <c r="G68" s="1">
        <v>0</v>
      </c>
      <c r="H68" s="1">
        <v>0</v>
      </c>
      <c r="I68" s="1">
        <v>0</v>
      </c>
      <c r="J68" s="1">
        <v>0</v>
      </c>
      <c r="K68" s="9">
        <f t="shared" si="7"/>
        <v>14157.83</v>
      </c>
      <c r="L68" s="1">
        <v>1438.83</v>
      </c>
      <c r="M68" s="2">
        <f>2332.04</f>
        <v>2332.04</v>
      </c>
      <c r="N68" s="1">
        <f>2.08+130.8</f>
        <v>132.88000000000002</v>
      </c>
      <c r="O68" s="1">
        <f t="shared" si="8"/>
        <v>3903.75</v>
      </c>
      <c r="P68" s="9">
        <f t="shared" si="9"/>
        <v>10254.08</v>
      </c>
      <c r="Q68" s="1">
        <v>0</v>
      </c>
      <c r="R68" s="1">
        <v>0</v>
      </c>
    </row>
    <row r="69" spans="1:18" ht="15" customHeight="1" x14ac:dyDescent="0.25">
      <c r="A69" s="4">
        <v>350332</v>
      </c>
      <c r="B69" s="3" t="s">
        <v>27</v>
      </c>
      <c r="C69" s="3" t="s">
        <v>28</v>
      </c>
      <c r="D69" s="1" t="s">
        <v>19</v>
      </c>
      <c r="E69" s="1">
        <v>13080.27</v>
      </c>
      <c r="F69" s="1">
        <f t="shared" si="10"/>
        <v>1077.56</v>
      </c>
      <c r="G69" s="1">
        <v>3270.07</v>
      </c>
      <c r="H69" s="1">
        <v>0</v>
      </c>
      <c r="I69" s="1">
        <v>0</v>
      </c>
      <c r="J69" s="1">
        <v>0</v>
      </c>
      <c r="K69" s="9">
        <f t="shared" si="7"/>
        <v>17427.900000000001</v>
      </c>
      <c r="L69" s="1">
        <v>1438.83</v>
      </c>
      <c r="M69" s="2">
        <v>3231.31</v>
      </c>
      <c r="N69" s="1">
        <f>2.08+130.8</f>
        <v>132.88000000000002</v>
      </c>
      <c r="O69" s="1">
        <f t="shared" si="8"/>
        <v>4803.0199999999995</v>
      </c>
      <c r="P69" s="9">
        <f t="shared" si="9"/>
        <v>12624.880000000001</v>
      </c>
      <c r="Q69" s="1">
        <v>0</v>
      </c>
      <c r="R69" s="1">
        <v>0</v>
      </c>
    </row>
    <row r="70" spans="1:18" ht="15" customHeight="1" x14ac:dyDescent="0.25">
      <c r="A70" s="4">
        <v>350333</v>
      </c>
      <c r="B70" s="3" t="s">
        <v>27</v>
      </c>
      <c r="C70" s="1" t="s">
        <v>28</v>
      </c>
      <c r="D70" s="1" t="s">
        <v>42</v>
      </c>
      <c r="E70" s="1">
        <v>13080.27</v>
      </c>
      <c r="F70" s="1">
        <f t="shared" si="10"/>
        <v>1077.56</v>
      </c>
      <c r="G70" s="1">
        <v>0</v>
      </c>
      <c r="H70" s="1">
        <v>0</v>
      </c>
      <c r="I70" s="1">
        <v>0</v>
      </c>
      <c r="J70" s="1">
        <v>0</v>
      </c>
      <c r="K70" s="9">
        <f t="shared" si="7"/>
        <v>14157.83</v>
      </c>
      <c r="L70" s="1">
        <v>1438.83</v>
      </c>
      <c r="M70" s="2">
        <v>2332.04</v>
      </c>
      <c r="N70" s="1">
        <f>2.08+1400+130.8</f>
        <v>1532.8799999999999</v>
      </c>
      <c r="O70" s="1">
        <f t="shared" si="8"/>
        <v>5303.75</v>
      </c>
      <c r="P70" s="9">
        <f t="shared" si="9"/>
        <v>8854.08</v>
      </c>
      <c r="Q70" s="1">
        <v>0</v>
      </c>
      <c r="R70" s="1">
        <v>0</v>
      </c>
    </row>
    <row r="71" spans="1:18" ht="15" customHeight="1" x14ac:dyDescent="0.25">
      <c r="A71" s="4">
        <v>350335</v>
      </c>
      <c r="B71" s="3" t="s">
        <v>27</v>
      </c>
      <c r="C71" s="3" t="s">
        <v>28</v>
      </c>
      <c r="D71" s="3" t="s">
        <v>50</v>
      </c>
      <c r="E71" s="1">
        <v>13080.27</v>
      </c>
      <c r="F71" s="1">
        <f t="shared" si="10"/>
        <v>1077.56</v>
      </c>
      <c r="G71" s="1">
        <v>0</v>
      </c>
      <c r="H71" s="1">
        <v>0</v>
      </c>
      <c r="I71" s="1">
        <v>0</v>
      </c>
      <c r="J71" s="1">
        <v>0</v>
      </c>
      <c r="K71" s="9">
        <f t="shared" si="7"/>
        <v>14157.83</v>
      </c>
      <c r="L71" s="1">
        <v>1438.83</v>
      </c>
      <c r="M71" s="2">
        <v>2332.04</v>
      </c>
      <c r="N71" s="1">
        <f t="shared" ref="N71:N108" si="11">2.08+130.8</f>
        <v>132.88000000000002</v>
      </c>
      <c r="O71" s="1">
        <f t="shared" si="8"/>
        <v>3903.75</v>
      </c>
      <c r="P71" s="9">
        <f t="shared" si="9"/>
        <v>10254.08</v>
      </c>
      <c r="Q71" s="1">
        <v>0</v>
      </c>
      <c r="R71" s="1">
        <v>0</v>
      </c>
    </row>
    <row r="72" spans="1:18" ht="15" customHeight="1" x14ac:dyDescent="0.25">
      <c r="A72" s="4">
        <v>350336</v>
      </c>
      <c r="B72" s="3" t="s">
        <v>27</v>
      </c>
      <c r="C72" s="3" t="s">
        <v>28</v>
      </c>
      <c r="D72" s="3" t="s">
        <v>42</v>
      </c>
      <c r="E72" s="1">
        <v>13080.27</v>
      </c>
      <c r="F72" s="1">
        <f t="shared" si="10"/>
        <v>1077.56</v>
      </c>
      <c r="G72" s="1">
        <v>0</v>
      </c>
      <c r="H72" s="1">
        <v>0</v>
      </c>
      <c r="I72" s="1">
        <v>0</v>
      </c>
      <c r="J72" s="1">
        <v>0</v>
      </c>
      <c r="K72" s="9">
        <f t="shared" si="7"/>
        <v>14157.83</v>
      </c>
      <c r="L72" s="1">
        <v>1438.83</v>
      </c>
      <c r="M72" s="2">
        <v>2227.7600000000002</v>
      </c>
      <c r="N72" s="1">
        <f t="shared" si="11"/>
        <v>132.88000000000002</v>
      </c>
      <c r="O72" s="1">
        <f t="shared" si="8"/>
        <v>3799.4700000000003</v>
      </c>
      <c r="P72" s="9">
        <f t="shared" si="9"/>
        <v>10358.36</v>
      </c>
      <c r="Q72" s="1">
        <v>0</v>
      </c>
      <c r="R72" s="1">
        <v>0</v>
      </c>
    </row>
    <row r="73" spans="1:18" ht="15" customHeight="1" x14ac:dyDescent="0.25">
      <c r="A73" s="4">
        <v>350339</v>
      </c>
      <c r="B73" s="3" t="s">
        <v>27</v>
      </c>
      <c r="C73" s="3" t="s">
        <v>28</v>
      </c>
      <c r="D73" s="1" t="s">
        <v>19</v>
      </c>
      <c r="E73" s="1">
        <v>13080.27</v>
      </c>
      <c r="F73" s="1">
        <f t="shared" si="10"/>
        <v>1077.56</v>
      </c>
      <c r="G73" s="1">
        <v>0</v>
      </c>
      <c r="H73" s="1">
        <v>0</v>
      </c>
      <c r="I73" s="1">
        <v>4359.6499999999996</v>
      </c>
      <c r="J73" s="1">
        <v>0</v>
      </c>
      <c r="K73" s="9">
        <f t="shared" si="7"/>
        <v>18517.48</v>
      </c>
      <c r="L73" s="1">
        <v>1438.83</v>
      </c>
      <c r="M73" s="2">
        <f>2332.04+344.79</f>
        <v>2676.83</v>
      </c>
      <c r="N73" s="1">
        <f t="shared" si="11"/>
        <v>132.88000000000002</v>
      </c>
      <c r="O73" s="1">
        <f t="shared" si="8"/>
        <v>4248.54</v>
      </c>
      <c r="P73" s="9">
        <f t="shared" si="9"/>
        <v>14268.939999999999</v>
      </c>
      <c r="Q73" s="1">
        <v>0</v>
      </c>
      <c r="R73" s="1">
        <v>0</v>
      </c>
    </row>
    <row r="74" spans="1:18" ht="15" customHeight="1" x14ac:dyDescent="0.25">
      <c r="A74" s="4">
        <v>350341</v>
      </c>
      <c r="B74" s="3" t="s">
        <v>27</v>
      </c>
      <c r="C74" s="3" t="s">
        <v>28</v>
      </c>
      <c r="D74" s="3" t="s">
        <v>45</v>
      </c>
      <c r="E74" s="1">
        <v>13080.27</v>
      </c>
      <c r="F74" s="1">
        <f>751.96+162.8</f>
        <v>914.76</v>
      </c>
      <c r="G74" s="1">
        <v>0</v>
      </c>
      <c r="H74" s="1">
        <v>0</v>
      </c>
      <c r="I74" s="1">
        <v>0</v>
      </c>
      <c r="J74" s="1">
        <v>0</v>
      </c>
      <c r="K74" s="9">
        <f t="shared" si="7"/>
        <v>13995.03</v>
      </c>
      <c r="L74" s="1">
        <v>1438.83</v>
      </c>
      <c r="M74" s="2">
        <f>2332.04</f>
        <v>2332.04</v>
      </c>
      <c r="N74" s="1">
        <f t="shared" si="11"/>
        <v>132.88000000000002</v>
      </c>
      <c r="O74" s="1">
        <f t="shared" si="8"/>
        <v>3903.75</v>
      </c>
      <c r="P74" s="9">
        <f t="shared" si="9"/>
        <v>10091.280000000001</v>
      </c>
      <c r="Q74" s="1">
        <v>0</v>
      </c>
      <c r="R74" s="1">
        <v>0</v>
      </c>
    </row>
    <row r="75" spans="1:18" ht="15" customHeight="1" x14ac:dyDescent="0.25">
      <c r="A75" s="4">
        <v>350342</v>
      </c>
      <c r="B75" s="3" t="s">
        <v>27</v>
      </c>
      <c r="C75" s="3" t="s">
        <v>28</v>
      </c>
      <c r="D75" s="3" t="s">
        <v>50</v>
      </c>
      <c r="E75" s="1">
        <v>13080.27</v>
      </c>
      <c r="F75" s="1">
        <f>751.96+236.8</f>
        <v>988.76</v>
      </c>
      <c r="G75" s="1">
        <v>0</v>
      </c>
      <c r="H75" s="1">
        <v>0</v>
      </c>
      <c r="I75" s="1">
        <v>0</v>
      </c>
      <c r="J75" s="1">
        <v>0</v>
      </c>
      <c r="K75" s="9">
        <f t="shared" si="7"/>
        <v>14069.03</v>
      </c>
      <c r="L75" s="1">
        <v>1438.83</v>
      </c>
      <c r="M75" s="2">
        <f>2332.04</f>
        <v>2332.04</v>
      </c>
      <c r="N75" s="1">
        <f t="shared" si="11"/>
        <v>132.88000000000002</v>
      </c>
      <c r="O75" s="1">
        <f t="shared" si="8"/>
        <v>3903.75</v>
      </c>
      <c r="P75" s="9">
        <f t="shared" si="9"/>
        <v>10165.280000000001</v>
      </c>
      <c r="Q75" s="1">
        <v>0</v>
      </c>
      <c r="R75" s="1">
        <v>0</v>
      </c>
    </row>
    <row r="76" spans="1:18" ht="15" customHeight="1" x14ac:dyDescent="0.25">
      <c r="A76" s="4">
        <v>350343</v>
      </c>
      <c r="B76" s="3" t="s">
        <v>27</v>
      </c>
      <c r="C76" s="3" t="s">
        <v>28</v>
      </c>
      <c r="D76" s="3" t="s">
        <v>19</v>
      </c>
      <c r="E76" s="1">
        <v>13080.27</v>
      </c>
      <c r="F76" s="1">
        <f>751.96+325.6</f>
        <v>1077.56</v>
      </c>
      <c r="G76" s="1">
        <v>0</v>
      </c>
      <c r="H76" s="1">
        <v>0</v>
      </c>
      <c r="I76" s="1">
        <v>0</v>
      </c>
      <c r="J76" s="1">
        <v>0</v>
      </c>
      <c r="K76" s="9">
        <f t="shared" si="7"/>
        <v>14157.83</v>
      </c>
      <c r="L76" s="1">
        <v>1438.83</v>
      </c>
      <c r="M76" s="2">
        <f>2332.04</f>
        <v>2332.04</v>
      </c>
      <c r="N76" s="1">
        <f t="shared" si="11"/>
        <v>132.88000000000002</v>
      </c>
      <c r="O76" s="1">
        <f t="shared" si="8"/>
        <v>3903.75</v>
      </c>
      <c r="P76" s="9">
        <f t="shared" si="9"/>
        <v>10254.08</v>
      </c>
      <c r="Q76" s="1">
        <v>0</v>
      </c>
      <c r="R76" s="1">
        <v>0</v>
      </c>
    </row>
    <row r="77" spans="1:18" ht="15" customHeight="1" x14ac:dyDescent="0.25">
      <c r="A77" s="4">
        <v>350344</v>
      </c>
      <c r="B77" s="3" t="s">
        <v>27</v>
      </c>
      <c r="C77" s="3" t="s">
        <v>28</v>
      </c>
      <c r="D77" s="3" t="s">
        <v>19</v>
      </c>
      <c r="E77" s="1">
        <v>13080.27</v>
      </c>
      <c r="F77" s="1">
        <f>751.96+325.6</f>
        <v>1077.56</v>
      </c>
      <c r="G77" s="1">
        <v>0</v>
      </c>
      <c r="H77" s="1">
        <v>0</v>
      </c>
      <c r="I77" s="1">
        <v>0</v>
      </c>
      <c r="J77" s="1">
        <v>0</v>
      </c>
      <c r="K77" s="9">
        <f t="shared" si="7"/>
        <v>14157.83</v>
      </c>
      <c r="L77" s="1">
        <v>1438.83</v>
      </c>
      <c r="M77" s="2">
        <v>2332.04</v>
      </c>
      <c r="N77" s="1">
        <f t="shared" si="11"/>
        <v>132.88000000000002</v>
      </c>
      <c r="O77" s="1">
        <f t="shared" si="8"/>
        <v>3903.75</v>
      </c>
      <c r="P77" s="9">
        <f t="shared" si="9"/>
        <v>10254.08</v>
      </c>
      <c r="Q77" s="1">
        <v>0</v>
      </c>
      <c r="R77" s="1">
        <v>0</v>
      </c>
    </row>
    <row r="78" spans="1:18" ht="15" customHeight="1" x14ac:dyDescent="0.25">
      <c r="A78" s="4">
        <v>350345</v>
      </c>
      <c r="B78" s="3" t="s">
        <v>27</v>
      </c>
      <c r="C78" s="3" t="s">
        <v>28</v>
      </c>
      <c r="D78" s="3" t="s">
        <v>53</v>
      </c>
      <c r="E78" s="1">
        <v>13080.27</v>
      </c>
      <c r="F78" s="1">
        <f>751.96+266.4</f>
        <v>1018.36</v>
      </c>
      <c r="G78" s="1">
        <v>0</v>
      </c>
      <c r="H78" s="1">
        <v>0</v>
      </c>
      <c r="I78" s="1">
        <v>0</v>
      </c>
      <c r="J78" s="1">
        <v>0</v>
      </c>
      <c r="K78" s="9">
        <f t="shared" si="7"/>
        <v>14098.630000000001</v>
      </c>
      <c r="L78" s="1">
        <v>1438.83</v>
      </c>
      <c r="M78" s="2">
        <v>2332.04</v>
      </c>
      <c r="N78" s="1">
        <f t="shared" si="11"/>
        <v>132.88000000000002</v>
      </c>
      <c r="O78" s="1">
        <f t="shared" si="8"/>
        <v>3903.75</v>
      </c>
      <c r="P78" s="9">
        <f t="shared" si="9"/>
        <v>10194.880000000001</v>
      </c>
      <c r="Q78" s="1">
        <v>0</v>
      </c>
      <c r="R78" s="1">
        <v>0</v>
      </c>
    </row>
    <row r="79" spans="1:18" ht="15" customHeight="1" x14ac:dyDescent="0.25">
      <c r="A79" s="4">
        <v>350348</v>
      </c>
      <c r="B79" s="3" t="s">
        <v>27</v>
      </c>
      <c r="C79" s="3" t="s">
        <v>28</v>
      </c>
      <c r="D79" s="3" t="s">
        <v>47</v>
      </c>
      <c r="E79" s="1">
        <v>13080.27</v>
      </c>
      <c r="F79" s="1">
        <f>751.96+325.6</f>
        <v>1077.56</v>
      </c>
      <c r="G79" s="1">
        <v>0</v>
      </c>
      <c r="H79" s="1">
        <v>0</v>
      </c>
      <c r="I79" s="1">
        <v>0</v>
      </c>
      <c r="J79" s="1">
        <v>0</v>
      </c>
      <c r="K79" s="9">
        <f t="shared" si="7"/>
        <v>14157.83</v>
      </c>
      <c r="L79" s="1">
        <v>1438.83</v>
      </c>
      <c r="M79" s="2">
        <v>2332.04</v>
      </c>
      <c r="N79" s="1">
        <f t="shared" si="11"/>
        <v>132.88000000000002</v>
      </c>
      <c r="O79" s="1">
        <f t="shared" si="8"/>
        <v>3903.75</v>
      </c>
      <c r="P79" s="9">
        <f t="shared" si="9"/>
        <v>10254.08</v>
      </c>
      <c r="Q79" s="1">
        <v>0</v>
      </c>
      <c r="R79" s="1">
        <v>0</v>
      </c>
    </row>
    <row r="80" spans="1:18" ht="15" customHeight="1" x14ac:dyDescent="0.25">
      <c r="A80" s="4">
        <v>350349</v>
      </c>
      <c r="B80" s="3" t="s">
        <v>27</v>
      </c>
      <c r="C80" s="3" t="s">
        <v>28</v>
      </c>
      <c r="D80" s="3" t="s">
        <v>50</v>
      </c>
      <c r="E80" s="1">
        <v>13080.27</v>
      </c>
      <c r="F80" s="1">
        <f>751.96+325.6</f>
        <v>1077.56</v>
      </c>
      <c r="G80" s="1">
        <v>0</v>
      </c>
      <c r="H80" s="1">
        <v>0</v>
      </c>
      <c r="I80" s="1">
        <v>0</v>
      </c>
      <c r="J80" s="1">
        <v>0</v>
      </c>
      <c r="K80" s="9">
        <f t="shared" si="7"/>
        <v>14157.83</v>
      </c>
      <c r="L80" s="1">
        <v>1438.83</v>
      </c>
      <c r="M80" s="2">
        <v>2332.04</v>
      </c>
      <c r="N80" s="1">
        <f t="shared" si="11"/>
        <v>132.88000000000002</v>
      </c>
      <c r="O80" s="1">
        <f t="shared" si="8"/>
        <v>3903.75</v>
      </c>
      <c r="P80" s="9">
        <f t="shared" si="9"/>
        <v>10254.08</v>
      </c>
      <c r="Q80" s="1">
        <v>0</v>
      </c>
      <c r="R80" s="1">
        <v>0</v>
      </c>
    </row>
    <row r="81" spans="1:18" ht="15" customHeight="1" x14ac:dyDescent="0.25">
      <c r="A81" s="4">
        <v>350350</v>
      </c>
      <c r="B81" s="3" t="s">
        <v>27</v>
      </c>
      <c r="C81" s="3" t="s">
        <v>28</v>
      </c>
      <c r="D81" s="3" t="s">
        <v>19</v>
      </c>
      <c r="E81" s="1">
        <v>13080.27</v>
      </c>
      <c r="F81" s="1">
        <f>751.96+325.6</f>
        <v>1077.56</v>
      </c>
      <c r="G81" s="1">
        <v>0</v>
      </c>
      <c r="H81" s="1">
        <v>0</v>
      </c>
      <c r="I81" s="1">
        <v>0</v>
      </c>
      <c r="J81" s="1">
        <v>0</v>
      </c>
      <c r="K81" s="9">
        <f t="shared" si="7"/>
        <v>14157.83</v>
      </c>
      <c r="L81" s="1">
        <v>1438.83</v>
      </c>
      <c r="M81" s="2">
        <v>2332.04</v>
      </c>
      <c r="N81" s="1">
        <f t="shared" si="11"/>
        <v>132.88000000000002</v>
      </c>
      <c r="O81" s="1">
        <f t="shared" si="8"/>
        <v>3903.75</v>
      </c>
      <c r="P81" s="9">
        <f t="shared" si="9"/>
        <v>10254.08</v>
      </c>
      <c r="Q81" s="1">
        <v>0</v>
      </c>
      <c r="R81" s="1">
        <v>0</v>
      </c>
    </row>
    <row r="82" spans="1:18" ht="15" customHeight="1" x14ac:dyDescent="0.25">
      <c r="A82" s="4">
        <v>350351</v>
      </c>
      <c r="B82" s="3" t="s">
        <v>27</v>
      </c>
      <c r="C82" s="3" t="s">
        <v>28</v>
      </c>
      <c r="D82" s="1" t="s">
        <v>19</v>
      </c>
      <c r="E82" s="1">
        <v>13080.27</v>
      </c>
      <c r="F82" s="1">
        <f>751.96+325.6</f>
        <v>1077.56</v>
      </c>
      <c r="G82" s="1">
        <v>0</v>
      </c>
      <c r="H82" s="1">
        <v>0</v>
      </c>
      <c r="I82" s="1">
        <v>0</v>
      </c>
      <c r="J82" s="1">
        <v>0</v>
      </c>
      <c r="K82" s="9">
        <f t="shared" si="7"/>
        <v>14157.83</v>
      </c>
      <c r="L82" s="1">
        <v>1438.83</v>
      </c>
      <c r="M82" s="2">
        <f>2332.04</f>
        <v>2332.04</v>
      </c>
      <c r="N82" s="1">
        <f t="shared" si="11"/>
        <v>132.88000000000002</v>
      </c>
      <c r="O82" s="1">
        <f t="shared" si="8"/>
        <v>3903.75</v>
      </c>
      <c r="P82" s="9">
        <f t="shared" si="9"/>
        <v>10254.08</v>
      </c>
      <c r="Q82" s="1">
        <v>0</v>
      </c>
      <c r="R82" s="1">
        <v>0</v>
      </c>
    </row>
    <row r="83" spans="1:18" ht="15" customHeight="1" x14ac:dyDescent="0.25">
      <c r="A83" s="4">
        <v>350354</v>
      </c>
      <c r="B83" s="3" t="s">
        <v>27</v>
      </c>
      <c r="C83" s="3" t="s">
        <v>28</v>
      </c>
      <c r="D83" s="3" t="s">
        <v>19</v>
      </c>
      <c r="E83" s="1">
        <v>13080.27</v>
      </c>
      <c r="F83" s="1">
        <f>751.96+296</f>
        <v>1047.96</v>
      </c>
      <c r="G83" s="1">
        <v>0</v>
      </c>
      <c r="H83" s="1">
        <v>0</v>
      </c>
      <c r="I83" s="1">
        <v>0</v>
      </c>
      <c r="J83" s="1">
        <v>0</v>
      </c>
      <c r="K83" s="9">
        <f t="shared" si="7"/>
        <v>14128.23</v>
      </c>
      <c r="L83" s="1">
        <v>1438.83</v>
      </c>
      <c r="M83" s="2">
        <f>2332.04</f>
        <v>2332.04</v>
      </c>
      <c r="N83" s="1">
        <f t="shared" si="11"/>
        <v>132.88000000000002</v>
      </c>
      <c r="O83" s="1">
        <f t="shared" si="8"/>
        <v>3903.75</v>
      </c>
      <c r="P83" s="9">
        <f t="shared" si="9"/>
        <v>10224.48</v>
      </c>
      <c r="Q83" s="1">
        <v>0</v>
      </c>
      <c r="R83" s="1">
        <v>0</v>
      </c>
    </row>
    <row r="84" spans="1:18" ht="15" customHeight="1" x14ac:dyDescent="0.25">
      <c r="A84" s="4">
        <v>350355</v>
      </c>
      <c r="B84" s="3" t="s">
        <v>27</v>
      </c>
      <c r="C84" s="3" t="s">
        <v>28</v>
      </c>
      <c r="D84" s="3" t="s">
        <v>19</v>
      </c>
      <c r="E84" s="1">
        <v>13080.27</v>
      </c>
      <c r="F84" s="1">
        <f>751.96+236.8</f>
        <v>988.76</v>
      </c>
      <c r="G84" s="1">
        <v>3924.08</v>
      </c>
      <c r="H84" s="1">
        <v>0</v>
      </c>
      <c r="I84" s="1">
        <v>0</v>
      </c>
      <c r="J84" s="1">
        <v>0</v>
      </c>
      <c r="K84" s="9">
        <f t="shared" si="7"/>
        <v>17993.11</v>
      </c>
      <c r="L84" s="1">
        <v>1438.83</v>
      </c>
      <c r="M84" s="2">
        <v>3411.16</v>
      </c>
      <c r="N84" s="1">
        <f t="shared" si="11"/>
        <v>132.88000000000002</v>
      </c>
      <c r="O84" s="1">
        <f t="shared" si="8"/>
        <v>4982.87</v>
      </c>
      <c r="P84" s="9">
        <f t="shared" si="9"/>
        <v>13010.240000000002</v>
      </c>
      <c r="Q84" s="1">
        <v>0</v>
      </c>
      <c r="R84" s="1">
        <v>0</v>
      </c>
    </row>
    <row r="85" spans="1:18" ht="15" customHeight="1" x14ac:dyDescent="0.25">
      <c r="A85" s="4">
        <v>350356</v>
      </c>
      <c r="B85" s="3" t="s">
        <v>27</v>
      </c>
      <c r="C85" s="3" t="s">
        <v>28</v>
      </c>
      <c r="D85" s="3" t="s">
        <v>19</v>
      </c>
      <c r="E85" s="1">
        <v>13080.27</v>
      </c>
      <c r="F85" s="1">
        <f>751.96+325.6</f>
        <v>1077.56</v>
      </c>
      <c r="G85" s="1">
        <v>0</v>
      </c>
      <c r="H85" s="1">
        <v>0</v>
      </c>
      <c r="I85" s="1">
        <v>0</v>
      </c>
      <c r="J85" s="1">
        <v>0</v>
      </c>
      <c r="K85" s="9">
        <f t="shared" si="7"/>
        <v>14157.83</v>
      </c>
      <c r="L85" s="1">
        <v>1438.83</v>
      </c>
      <c r="M85" s="2">
        <v>2332.04</v>
      </c>
      <c r="N85" s="1">
        <f t="shared" si="11"/>
        <v>132.88000000000002</v>
      </c>
      <c r="O85" s="1">
        <f t="shared" si="8"/>
        <v>3903.75</v>
      </c>
      <c r="P85" s="9">
        <f t="shared" si="9"/>
        <v>10254.08</v>
      </c>
      <c r="Q85" s="1">
        <v>0</v>
      </c>
      <c r="R85" s="1">
        <v>0</v>
      </c>
    </row>
    <row r="86" spans="1:18" ht="15" customHeight="1" x14ac:dyDescent="0.25">
      <c r="A86" s="4">
        <v>350357</v>
      </c>
      <c r="B86" s="3" t="s">
        <v>27</v>
      </c>
      <c r="C86" s="3" t="s">
        <v>28</v>
      </c>
      <c r="D86" s="1" t="s">
        <v>19</v>
      </c>
      <c r="E86" s="1">
        <v>13080.27</v>
      </c>
      <c r="F86" s="1">
        <f>751.96+325.6</f>
        <v>1077.56</v>
      </c>
      <c r="G86" s="1">
        <v>0</v>
      </c>
      <c r="H86" s="1">
        <v>0</v>
      </c>
      <c r="I86" s="1">
        <v>0</v>
      </c>
      <c r="J86" s="1">
        <v>0</v>
      </c>
      <c r="K86" s="9">
        <f t="shared" si="7"/>
        <v>14157.83</v>
      </c>
      <c r="L86" s="1">
        <v>1438.83</v>
      </c>
      <c r="M86" s="2">
        <f>2332.04</f>
        <v>2332.04</v>
      </c>
      <c r="N86" s="1">
        <f t="shared" si="11"/>
        <v>132.88000000000002</v>
      </c>
      <c r="O86" s="1">
        <f t="shared" si="8"/>
        <v>3903.75</v>
      </c>
      <c r="P86" s="9">
        <f t="shared" si="9"/>
        <v>10254.08</v>
      </c>
      <c r="Q86" s="1">
        <v>0</v>
      </c>
      <c r="R86" s="1">
        <v>0</v>
      </c>
    </row>
    <row r="87" spans="1:18" ht="15" customHeight="1" x14ac:dyDescent="0.25">
      <c r="A87" s="4">
        <v>350358</v>
      </c>
      <c r="B87" s="3" t="s">
        <v>27</v>
      </c>
      <c r="C87" s="3" t="s">
        <v>28</v>
      </c>
      <c r="D87" s="3" t="s">
        <v>34</v>
      </c>
      <c r="E87" s="1">
        <v>13080.27</v>
      </c>
      <c r="F87" s="1">
        <f>751.96+251.6</f>
        <v>1003.5600000000001</v>
      </c>
      <c r="G87" s="1">
        <v>0</v>
      </c>
      <c r="H87" s="1">
        <v>0</v>
      </c>
      <c r="I87" s="1">
        <v>0</v>
      </c>
      <c r="J87" s="1">
        <v>0</v>
      </c>
      <c r="K87" s="9">
        <f t="shared" si="7"/>
        <v>14083.83</v>
      </c>
      <c r="L87" s="1">
        <v>1438.83</v>
      </c>
      <c r="M87" s="2">
        <f>2332.04</f>
        <v>2332.04</v>
      </c>
      <c r="N87" s="1">
        <f t="shared" si="11"/>
        <v>132.88000000000002</v>
      </c>
      <c r="O87" s="1">
        <f t="shared" si="8"/>
        <v>3903.75</v>
      </c>
      <c r="P87" s="9">
        <f t="shared" si="9"/>
        <v>10180.08</v>
      </c>
      <c r="Q87" s="1">
        <v>0</v>
      </c>
      <c r="R87" s="1">
        <v>0</v>
      </c>
    </row>
    <row r="88" spans="1:18" ht="15" customHeight="1" x14ac:dyDescent="0.25">
      <c r="A88" s="4">
        <v>350359</v>
      </c>
      <c r="B88" s="3" t="s">
        <v>27</v>
      </c>
      <c r="C88" s="3" t="s">
        <v>28</v>
      </c>
      <c r="D88" s="1" t="s">
        <v>19</v>
      </c>
      <c r="E88" s="1">
        <v>13080.27</v>
      </c>
      <c r="F88" s="1">
        <f>751.96+296</f>
        <v>1047.96</v>
      </c>
      <c r="G88" s="1">
        <v>0</v>
      </c>
      <c r="H88" s="1">
        <v>0</v>
      </c>
      <c r="I88" s="1">
        <v>0</v>
      </c>
      <c r="J88" s="1">
        <v>0</v>
      </c>
      <c r="K88" s="9">
        <f t="shared" si="7"/>
        <v>14128.23</v>
      </c>
      <c r="L88" s="1">
        <v>1438.83</v>
      </c>
      <c r="M88" s="2">
        <f>2332.04</f>
        <v>2332.04</v>
      </c>
      <c r="N88" s="1">
        <f t="shared" si="11"/>
        <v>132.88000000000002</v>
      </c>
      <c r="O88" s="1">
        <f t="shared" si="8"/>
        <v>3903.75</v>
      </c>
      <c r="P88" s="9">
        <f t="shared" si="9"/>
        <v>10224.48</v>
      </c>
      <c r="Q88" s="1">
        <v>0</v>
      </c>
      <c r="R88" s="1">
        <v>0</v>
      </c>
    </row>
    <row r="89" spans="1:18" ht="15" customHeight="1" x14ac:dyDescent="0.25">
      <c r="A89" s="4">
        <v>350360</v>
      </c>
      <c r="B89" s="3" t="s">
        <v>27</v>
      </c>
      <c r="C89" s="3" t="s">
        <v>28</v>
      </c>
      <c r="D89" s="3" t="s">
        <v>48</v>
      </c>
      <c r="E89" s="1">
        <v>13080.27</v>
      </c>
      <c r="F89" s="1">
        <f>751.96+207.2</f>
        <v>959.16000000000008</v>
      </c>
      <c r="G89" s="1">
        <v>0</v>
      </c>
      <c r="H89" s="1">
        <v>0</v>
      </c>
      <c r="I89" s="1">
        <v>0</v>
      </c>
      <c r="J89" s="1">
        <v>0</v>
      </c>
      <c r="K89" s="9">
        <f t="shared" si="7"/>
        <v>14039.43</v>
      </c>
      <c r="L89" s="1">
        <v>1438.83</v>
      </c>
      <c r="M89" s="2">
        <f>2332.04</f>
        <v>2332.04</v>
      </c>
      <c r="N89" s="1">
        <f t="shared" si="11"/>
        <v>132.88000000000002</v>
      </c>
      <c r="O89" s="1">
        <f t="shared" si="8"/>
        <v>3903.75</v>
      </c>
      <c r="P89" s="9">
        <f t="shared" si="9"/>
        <v>10135.68</v>
      </c>
      <c r="Q89" s="1">
        <v>0</v>
      </c>
      <c r="R89" s="1">
        <v>0</v>
      </c>
    </row>
    <row r="90" spans="1:18" ht="15" customHeight="1" x14ac:dyDescent="0.25">
      <c r="A90" s="4">
        <v>350361</v>
      </c>
      <c r="B90" s="3" t="s">
        <v>27</v>
      </c>
      <c r="C90" s="3" t="s">
        <v>28</v>
      </c>
      <c r="D90" s="3" t="s">
        <v>21</v>
      </c>
      <c r="E90" s="1">
        <v>13080.27</v>
      </c>
      <c r="F90" s="1">
        <f>751.96+325.6</f>
        <v>1077.56</v>
      </c>
      <c r="G90" s="1">
        <v>0</v>
      </c>
      <c r="H90" s="1">
        <v>0</v>
      </c>
      <c r="I90" s="1">
        <v>0</v>
      </c>
      <c r="J90" s="1">
        <v>0</v>
      </c>
      <c r="K90" s="9">
        <f t="shared" si="7"/>
        <v>14157.83</v>
      </c>
      <c r="L90" s="1">
        <v>1438.83</v>
      </c>
      <c r="M90" s="2">
        <f>2279.9</f>
        <v>2279.9</v>
      </c>
      <c r="N90" s="1">
        <f t="shared" si="11"/>
        <v>132.88000000000002</v>
      </c>
      <c r="O90" s="1">
        <f t="shared" si="8"/>
        <v>3851.61</v>
      </c>
      <c r="P90" s="9">
        <f t="shared" si="9"/>
        <v>10306.219999999999</v>
      </c>
      <c r="Q90" s="1">
        <v>0</v>
      </c>
      <c r="R90" s="1">
        <v>0</v>
      </c>
    </row>
    <row r="91" spans="1:18" ht="15" customHeight="1" x14ac:dyDescent="0.25">
      <c r="A91" s="4">
        <v>350362</v>
      </c>
      <c r="B91" s="3" t="s">
        <v>27</v>
      </c>
      <c r="C91" s="3" t="s">
        <v>28</v>
      </c>
      <c r="D91" s="3" t="s">
        <v>19</v>
      </c>
      <c r="E91" s="1">
        <v>13080.27</v>
      </c>
      <c r="F91" s="1">
        <f>751.96+325.6</f>
        <v>1077.56</v>
      </c>
      <c r="G91" s="1">
        <v>0</v>
      </c>
      <c r="H91" s="1">
        <v>0</v>
      </c>
      <c r="I91" s="1">
        <v>0</v>
      </c>
      <c r="J91" s="1">
        <v>0</v>
      </c>
      <c r="K91" s="9">
        <f t="shared" si="7"/>
        <v>14157.83</v>
      </c>
      <c r="L91" s="1">
        <v>1438.83</v>
      </c>
      <c r="M91" s="2">
        <v>2332.04</v>
      </c>
      <c r="N91" s="1">
        <f t="shared" si="11"/>
        <v>132.88000000000002</v>
      </c>
      <c r="O91" s="1">
        <f t="shared" si="8"/>
        <v>3903.75</v>
      </c>
      <c r="P91" s="9">
        <f t="shared" si="9"/>
        <v>10254.08</v>
      </c>
      <c r="Q91" s="1">
        <v>0</v>
      </c>
      <c r="R91" s="1">
        <v>0</v>
      </c>
    </row>
    <row r="92" spans="1:18" ht="15" customHeight="1" x14ac:dyDescent="0.25">
      <c r="A92" s="4">
        <v>350363</v>
      </c>
      <c r="B92" s="3" t="s">
        <v>27</v>
      </c>
      <c r="C92" s="3" t="s">
        <v>28</v>
      </c>
      <c r="D92" s="3" t="s">
        <v>30</v>
      </c>
      <c r="E92" s="1">
        <v>13080.27</v>
      </c>
      <c r="F92" s="1">
        <f>751.96+325.6</f>
        <v>1077.56</v>
      </c>
      <c r="G92" s="1">
        <v>0</v>
      </c>
      <c r="H92" s="1">
        <v>0</v>
      </c>
      <c r="I92" s="1">
        <v>0</v>
      </c>
      <c r="J92" s="1">
        <v>0</v>
      </c>
      <c r="K92" s="9">
        <f t="shared" si="7"/>
        <v>14157.83</v>
      </c>
      <c r="L92" s="1">
        <v>1438.83</v>
      </c>
      <c r="M92" s="2">
        <v>2332.04</v>
      </c>
      <c r="N92" s="1">
        <f t="shared" si="11"/>
        <v>132.88000000000002</v>
      </c>
      <c r="O92" s="1">
        <f t="shared" si="8"/>
        <v>3903.75</v>
      </c>
      <c r="P92" s="9">
        <f t="shared" si="9"/>
        <v>10254.08</v>
      </c>
      <c r="Q92" s="1">
        <v>0</v>
      </c>
      <c r="R92" s="1">
        <v>0</v>
      </c>
    </row>
    <row r="93" spans="1:18" ht="15" customHeight="1" x14ac:dyDescent="0.25">
      <c r="A93" s="4">
        <v>350364</v>
      </c>
      <c r="B93" s="3" t="s">
        <v>27</v>
      </c>
      <c r="C93" s="3" t="s">
        <v>28</v>
      </c>
      <c r="D93" s="3" t="s">
        <v>49</v>
      </c>
      <c r="E93" s="1">
        <v>13080.27</v>
      </c>
      <c r="F93" s="1">
        <f>751.96+325.6</f>
        <v>1077.56</v>
      </c>
      <c r="G93" s="1">
        <v>0</v>
      </c>
      <c r="H93" s="1">
        <v>0</v>
      </c>
      <c r="I93" s="1">
        <v>0</v>
      </c>
      <c r="J93" s="1">
        <v>0</v>
      </c>
      <c r="K93" s="9">
        <f t="shared" si="7"/>
        <v>14157.83</v>
      </c>
      <c r="L93" s="1">
        <v>1438.83</v>
      </c>
      <c r="M93" s="2">
        <v>2332.04</v>
      </c>
      <c r="N93" s="1">
        <f t="shared" si="11"/>
        <v>132.88000000000002</v>
      </c>
      <c r="O93" s="1">
        <f t="shared" si="8"/>
        <v>3903.75</v>
      </c>
      <c r="P93" s="9">
        <f t="shared" si="9"/>
        <v>10254.08</v>
      </c>
      <c r="Q93" s="1">
        <v>0</v>
      </c>
      <c r="R93" s="1">
        <v>0</v>
      </c>
    </row>
    <row r="94" spans="1:18" ht="15" customHeight="1" x14ac:dyDescent="0.25">
      <c r="A94" s="4">
        <v>350365</v>
      </c>
      <c r="B94" s="3" t="s">
        <v>27</v>
      </c>
      <c r="C94" s="3" t="s">
        <v>28</v>
      </c>
      <c r="D94" s="3" t="s">
        <v>19</v>
      </c>
      <c r="E94" s="1">
        <v>13080.27</v>
      </c>
      <c r="F94" s="1">
        <f>751.96+236.8</f>
        <v>988.76</v>
      </c>
      <c r="G94" s="1">
        <v>0</v>
      </c>
      <c r="H94" s="1">
        <v>0</v>
      </c>
      <c r="I94" s="1">
        <v>0</v>
      </c>
      <c r="J94" s="1">
        <v>0</v>
      </c>
      <c r="K94" s="9">
        <f t="shared" si="7"/>
        <v>14069.03</v>
      </c>
      <c r="L94" s="1">
        <v>1438.83</v>
      </c>
      <c r="M94" s="2">
        <v>2332.04</v>
      </c>
      <c r="N94" s="1">
        <f t="shared" si="11"/>
        <v>132.88000000000002</v>
      </c>
      <c r="O94" s="1">
        <f t="shared" si="8"/>
        <v>3903.75</v>
      </c>
      <c r="P94" s="9">
        <f t="shared" si="9"/>
        <v>10165.280000000001</v>
      </c>
      <c r="Q94" s="1">
        <v>0</v>
      </c>
      <c r="R94" s="1">
        <v>0</v>
      </c>
    </row>
    <row r="95" spans="1:18" ht="15" customHeight="1" x14ac:dyDescent="0.25">
      <c r="A95" s="4">
        <v>350366</v>
      </c>
      <c r="B95" s="3" t="s">
        <v>27</v>
      </c>
      <c r="C95" s="3" t="s">
        <v>28</v>
      </c>
      <c r="D95" s="3" t="s">
        <v>49</v>
      </c>
      <c r="E95" s="1">
        <v>13080.27</v>
      </c>
      <c r="F95" s="1">
        <f>751.96+251.6</f>
        <v>1003.5600000000001</v>
      </c>
      <c r="G95" s="1">
        <v>0</v>
      </c>
      <c r="H95" s="1">
        <v>0</v>
      </c>
      <c r="I95" s="1">
        <v>0</v>
      </c>
      <c r="J95" s="1">
        <v>0</v>
      </c>
      <c r="K95" s="9">
        <f t="shared" si="7"/>
        <v>14083.83</v>
      </c>
      <c r="L95" s="1">
        <v>1438.83</v>
      </c>
      <c r="M95" s="2">
        <f>2332.04</f>
        <v>2332.04</v>
      </c>
      <c r="N95" s="1">
        <f t="shared" si="11"/>
        <v>132.88000000000002</v>
      </c>
      <c r="O95" s="1">
        <f t="shared" si="8"/>
        <v>3903.75</v>
      </c>
      <c r="P95" s="9">
        <f t="shared" si="9"/>
        <v>10180.08</v>
      </c>
      <c r="Q95" s="1">
        <v>0</v>
      </c>
      <c r="R95" s="1">
        <v>0</v>
      </c>
    </row>
    <row r="96" spans="1:18" ht="15" customHeight="1" x14ac:dyDescent="0.25">
      <c r="A96" s="4">
        <v>350367</v>
      </c>
      <c r="B96" s="3" t="s">
        <v>27</v>
      </c>
      <c r="C96" s="3" t="s">
        <v>28</v>
      </c>
      <c r="D96" s="3" t="s">
        <v>29</v>
      </c>
      <c r="E96" s="1">
        <v>13080.27</v>
      </c>
      <c r="F96" s="1">
        <f>751.96+325.6</f>
        <v>1077.56</v>
      </c>
      <c r="G96" s="1">
        <v>0</v>
      </c>
      <c r="H96" s="1">
        <v>0</v>
      </c>
      <c r="I96" s="1">
        <v>0</v>
      </c>
      <c r="J96" s="1">
        <v>0</v>
      </c>
      <c r="K96" s="9">
        <f t="shared" si="7"/>
        <v>14157.83</v>
      </c>
      <c r="L96" s="1">
        <v>1438.83</v>
      </c>
      <c r="M96" s="2">
        <f>2332.04</f>
        <v>2332.04</v>
      </c>
      <c r="N96" s="1">
        <f t="shared" si="11"/>
        <v>132.88000000000002</v>
      </c>
      <c r="O96" s="1">
        <f t="shared" si="8"/>
        <v>3903.75</v>
      </c>
      <c r="P96" s="9">
        <f t="shared" si="9"/>
        <v>10254.08</v>
      </c>
      <c r="Q96" s="1">
        <v>0</v>
      </c>
      <c r="R96" s="1">
        <v>0</v>
      </c>
    </row>
    <row r="97" spans="1:18" ht="15" customHeight="1" x14ac:dyDescent="0.25">
      <c r="A97" s="4">
        <v>350368</v>
      </c>
      <c r="B97" s="3" t="s">
        <v>27</v>
      </c>
      <c r="C97" s="3" t="s">
        <v>28</v>
      </c>
      <c r="D97" s="3" t="s">
        <v>53</v>
      </c>
      <c r="E97" s="1">
        <v>13080.27</v>
      </c>
      <c r="F97" s="1">
        <f>751.96+325.6</f>
        <v>1077.56</v>
      </c>
      <c r="G97" s="1">
        <v>0</v>
      </c>
      <c r="H97" s="1">
        <v>0</v>
      </c>
      <c r="I97" s="1">
        <v>0</v>
      </c>
      <c r="J97" s="1">
        <v>0</v>
      </c>
      <c r="K97" s="9">
        <f t="shared" si="7"/>
        <v>14157.83</v>
      </c>
      <c r="L97" s="1">
        <v>1438.83</v>
      </c>
      <c r="M97" s="2">
        <v>2332.04</v>
      </c>
      <c r="N97" s="1">
        <f t="shared" si="11"/>
        <v>132.88000000000002</v>
      </c>
      <c r="O97" s="1">
        <f t="shared" si="8"/>
        <v>3903.75</v>
      </c>
      <c r="P97" s="9">
        <f t="shared" si="9"/>
        <v>10254.08</v>
      </c>
      <c r="Q97" s="1">
        <v>0</v>
      </c>
      <c r="R97" s="1">
        <v>0</v>
      </c>
    </row>
    <row r="98" spans="1:18" ht="15" customHeight="1" x14ac:dyDescent="0.25">
      <c r="A98" s="4">
        <v>350369</v>
      </c>
      <c r="B98" s="3" t="s">
        <v>27</v>
      </c>
      <c r="C98" s="3" t="s">
        <v>28</v>
      </c>
      <c r="D98" s="3" t="s">
        <v>19</v>
      </c>
      <c r="E98" s="1">
        <v>13080.27</v>
      </c>
      <c r="F98" s="1">
        <f>751.96+325.6</f>
        <v>1077.56</v>
      </c>
      <c r="G98" s="1">
        <v>0</v>
      </c>
      <c r="H98" s="1">
        <v>0</v>
      </c>
      <c r="I98" s="1">
        <v>0</v>
      </c>
      <c r="J98" s="1">
        <v>0</v>
      </c>
      <c r="K98" s="9">
        <f t="shared" si="7"/>
        <v>14157.83</v>
      </c>
      <c r="L98" s="1">
        <v>1438.83</v>
      </c>
      <c r="M98" s="2">
        <f>2332.04</f>
        <v>2332.04</v>
      </c>
      <c r="N98" s="1">
        <f t="shared" si="11"/>
        <v>132.88000000000002</v>
      </c>
      <c r="O98" s="1">
        <f t="shared" si="8"/>
        <v>3903.75</v>
      </c>
      <c r="P98" s="9">
        <f t="shared" si="9"/>
        <v>10254.08</v>
      </c>
      <c r="Q98" s="1">
        <v>0</v>
      </c>
      <c r="R98" s="1">
        <v>0</v>
      </c>
    </row>
    <row r="99" spans="1:18" ht="15" customHeight="1" x14ac:dyDescent="0.25">
      <c r="A99" s="4">
        <v>350370</v>
      </c>
      <c r="B99" s="3" t="s">
        <v>27</v>
      </c>
      <c r="C99" s="3" t="s">
        <v>28</v>
      </c>
      <c r="D99" s="1" t="s">
        <v>19</v>
      </c>
      <c r="E99" s="1">
        <v>13080.27</v>
      </c>
      <c r="F99" s="1">
        <f>751.96+325.6</f>
        <v>1077.56</v>
      </c>
      <c r="G99" s="1">
        <v>0</v>
      </c>
      <c r="H99" s="1">
        <v>0</v>
      </c>
      <c r="I99" s="1">
        <v>0</v>
      </c>
      <c r="J99" s="1">
        <v>0</v>
      </c>
      <c r="K99" s="9">
        <f t="shared" si="7"/>
        <v>14157.83</v>
      </c>
      <c r="L99" s="1">
        <v>1438.83</v>
      </c>
      <c r="M99" s="2">
        <v>2332.04</v>
      </c>
      <c r="N99" s="1">
        <f t="shared" si="11"/>
        <v>132.88000000000002</v>
      </c>
      <c r="O99" s="1">
        <f t="shared" si="8"/>
        <v>3903.75</v>
      </c>
      <c r="P99" s="9">
        <f t="shared" si="9"/>
        <v>10254.08</v>
      </c>
      <c r="Q99" s="1">
        <v>0</v>
      </c>
      <c r="R99" s="1">
        <v>0</v>
      </c>
    </row>
    <row r="100" spans="1:18" ht="15" customHeight="1" x14ac:dyDescent="0.25">
      <c r="A100" s="4">
        <v>350371</v>
      </c>
      <c r="B100" s="3" t="s">
        <v>27</v>
      </c>
      <c r="C100" s="3" t="s">
        <v>28</v>
      </c>
      <c r="D100" s="3" t="s">
        <v>19</v>
      </c>
      <c r="E100" s="1">
        <v>13080.27</v>
      </c>
      <c r="F100" s="1">
        <f>751.96+296</f>
        <v>1047.96</v>
      </c>
      <c r="G100" s="1">
        <v>0</v>
      </c>
      <c r="H100" s="1">
        <v>0</v>
      </c>
      <c r="I100" s="1">
        <v>0</v>
      </c>
      <c r="J100" s="1">
        <v>0</v>
      </c>
      <c r="K100" s="9">
        <f t="shared" si="7"/>
        <v>14128.23</v>
      </c>
      <c r="L100" s="1">
        <v>1438.83</v>
      </c>
      <c r="M100" s="2">
        <f>2332.04</f>
        <v>2332.04</v>
      </c>
      <c r="N100" s="1">
        <f t="shared" si="11"/>
        <v>132.88000000000002</v>
      </c>
      <c r="O100" s="1">
        <f t="shared" si="8"/>
        <v>3903.75</v>
      </c>
      <c r="P100" s="9">
        <f t="shared" si="9"/>
        <v>10224.48</v>
      </c>
      <c r="Q100" s="1">
        <v>0</v>
      </c>
      <c r="R100" s="1">
        <v>0</v>
      </c>
    </row>
    <row r="101" spans="1:18" ht="15" customHeight="1" x14ac:dyDescent="0.25">
      <c r="A101" s="4">
        <v>350372</v>
      </c>
      <c r="B101" s="3" t="s">
        <v>27</v>
      </c>
      <c r="C101" s="3" t="s">
        <v>28</v>
      </c>
      <c r="D101" s="3" t="s">
        <v>51</v>
      </c>
      <c r="E101" s="1">
        <v>13080.27</v>
      </c>
      <c r="F101" s="1">
        <f>751.96+162.8</f>
        <v>914.76</v>
      </c>
      <c r="G101" s="1">
        <v>0</v>
      </c>
      <c r="H101" s="1">
        <v>0</v>
      </c>
      <c r="I101" s="1">
        <v>0</v>
      </c>
      <c r="J101" s="1">
        <v>0</v>
      </c>
      <c r="K101" s="9">
        <f t="shared" si="7"/>
        <v>13995.03</v>
      </c>
      <c r="L101" s="1">
        <v>1438.83</v>
      </c>
      <c r="M101" s="2">
        <f>2332.04</f>
        <v>2332.04</v>
      </c>
      <c r="N101" s="1">
        <f t="shared" si="11"/>
        <v>132.88000000000002</v>
      </c>
      <c r="O101" s="1">
        <f t="shared" si="8"/>
        <v>3903.75</v>
      </c>
      <c r="P101" s="9">
        <f t="shared" si="9"/>
        <v>10091.280000000001</v>
      </c>
      <c r="Q101" s="1">
        <v>0</v>
      </c>
      <c r="R101" s="1">
        <v>0</v>
      </c>
    </row>
    <row r="102" spans="1:18" ht="15" customHeight="1" x14ac:dyDescent="0.25">
      <c r="A102" s="4">
        <v>350373</v>
      </c>
      <c r="B102" s="3" t="s">
        <v>27</v>
      </c>
      <c r="C102" s="3" t="s">
        <v>28</v>
      </c>
      <c r="D102" s="3" t="s">
        <v>31</v>
      </c>
      <c r="E102" s="1">
        <v>13080.27</v>
      </c>
      <c r="F102" s="1">
        <f>751.96+281.2</f>
        <v>1033.1600000000001</v>
      </c>
      <c r="G102" s="1">
        <v>0</v>
      </c>
      <c r="H102" s="1">
        <v>0</v>
      </c>
      <c r="I102" s="1">
        <v>0</v>
      </c>
      <c r="J102" s="1">
        <v>0</v>
      </c>
      <c r="K102" s="9">
        <f t="shared" si="7"/>
        <v>14113.43</v>
      </c>
      <c r="L102" s="1">
        <v>1438.83</v>
      </c>
      <c r="M102" s="2">
        <v>2332.04</v>
      </c>
      <c r="N102" s="1">
        <f t="shared" si="11"/>
        <v>132.88000000000002</v>
      </c>
      <c r="O102" s="1">
        <f>SUM(L102:N102)</f>
        <v>3903.75</v>
      </c>
      <c r="P102" s="9">
        <f t="shared" si="9"/>
        <v>10209.68</v>
      </c>
      <c r="Q102" s="1">
        <v>0</v>
      </c>
      <c r="R102" s="1">
        <v>0</v>
      </c>
    </row>
    <row r="103" spans="1:18" ht="15" customHeight="1" x14ac:dyDescent="0.25">
      <c r="A103" s="4">
        <v>350374</v>
      </c>
      <c r="B103" s="3" t="s">
        <v>27</v>
      </c>
      <c r="C103" s="3" t="s">
        <v>28</v>
      </c>
      <c r="D103" s="1" t="s">
        <v>19</v>
      </c>
      <c r="E103" s="1">
        <v>13080.27</v>
      </c>
      <c r="F103" s="1">
        <f t="shared" ref="F103:F108" si="12">751.96+325.6</f>
        <v>1077.56</v>
      </c>
      <c r="G103" s="1">
        <v>0</v>
      </c>
      <c r="H103" s="1">
        <v>0</v>
      </c>
      <c r="I103" s="1">
        <v>0</v>
      </c>
      <c r="J103" s="1">
        <v>0</v>
      </c>
      <c r="K103" s="9">
        <f t="shared" si="7"/>
        <v>14157.83</v>
      </c>
      <c r="L103" s="1">
        <v>1438.83</v>
      </c>
      <c r="M103" s="2">
        <v>2332.04</v>
      </c>
      <c r="N103" s="1">
        <f t="shared" si="11"/>
        <v>132.88000000000002</v>
      </c>
      <c r="O103" s="1">
        <f t="shared" si="8"/>
        <v>3903.75</v>
      </c>
      <c r="P103" s="9">
        <f t="shared" si="9"/>
        <v>10254.08</v>
      </c>
      <c r="Q103" s="1">
        <v>0</v>
      </c>
      <c r="R103" s="1">
        <v>0</v>
      </c>
    </row>
    <row r="104" spans="1:18" ht="15" customHeight="1" x14ac:dyDescent="0.25">
      <c r="A104" s="4">
        <v>350376</v>
      </c>
      <c r="B104" s="3" t="s">
        <v>27</v>
      </c>
      <c r="C104" s="3" t="s">
        <v>28</v>
      </c>
      <c r="D104" s="3" t="s">
        <v>41</v>
      </c>
      <c r="E104" s="1">
        <v>13080.27</v>
      </c>
      <c r="F104" s="1">
        <f t="shared" si="12"/>
        <v>1077.56</v>
      </c>
      <c r="G104" s="1">
        <v>0</v>
      </c>
      <c r="H104" s="1">
        <v>0</v>
      </c>
      <c r="I104" s="1">
        <v>0</v>
      </c>
      <c r="J104" s="1">
        <v>0</v>
      </c>
      <c r="K104" s="9">
        <f t="shared" si="7"/>
        <v>14157.83</v>
      </c>
      <c r="L104" s="1">
        <v>1438.83</v>
      </c>
      <c r="M104" s="2">
        <v>2332.04</v>
      </c>
      <c r="N104" s="1">
        <f t="shared" si="11"/>
        <v>132.88000000000002</v>
      </c>
      <c r="O104" s="1">
        <f t="shared" si="8"/>
        <v>3903.75</v>
      </c>
      <c r="P104" s="9">
        <f t="shared" si="9"/>
        <v>10254.08</v>
      </c>
      <c r="Q104" s="1">
        <v>0</v>
      </c>
      <c r="R104" s="1">
        <v>0</v>
      </c>
    </row>
    <row r="105" spans="1:18" ht="15" customHeight="1" x14ac:dyDescent="0.25">
      <c r="A105" s="4">
        <v>350377</v>
      </c>
      <c r="B105" s="3" t="s">
        <v>27</v>
      </c>
      <c r="C105" s="3" t="s">
        <v>28</v>
      </c>
      <c r="D105" s="3" t="s">
        <v>43</v>
      </c>
      <c r="E105" s="1">
        <v>13080.27</v>
      </c>
      <c r="F105" s="1">
        <f t="shared" si="12"/>
        <v>1077.56</v>
      </c>
      <c r="G105" s="1">
        <v>0</v>
      </c>
      <c r="H105" s="1">
        <v>0</v>
      </c>
      <c r="I105" s="1">
        <v>0</v>
      </c>
      <c r="J105" s="1">
        <v>0</v>
      </c>
      <c r="K105" s="9">
        <f t="shared" si="7"/>
        <v>14157.83</v>
      </c>
      <c r="L105" s="1">
        <v>1438.83</v>
      </c>
      <c r="M105" s="2">
        <v>2227.7629999999999</v>
      </c>
      <c r="N105" s="1">
        <f t="shared" si="11"/>
        <v>132.88000000000002</v>
      </c>
      <c r="O105" s="1">
        <f t="shared" si="8"/>
        <v>3799.473</v>
      </c>
      <c r="P105" s="9">
        <f t="shared" si="9"/>
        <v>10358.357</v>
      </c>
      <c r="Q105" s="1">
        <v>0</v>
      </c>
      <c r="R105" s="1">
        <v>0</v>
      </c>
    </row>
    <row r="106" spans="1:18" ht="15" customHeight="1" x14ac:dyDescent="0.25">
      <c r="A106" s="4">
        <v>350379</v>
      </c>
      <c r="B106" s="3" t="s">
        <v>27</v>
      </c>
      <c r="C106" s="3" t="s">
        <v>28</v>
      </c>
      <c r="D106" s="3" t="s">
        <v>34</v>
      </c>
      <c r="E106" s="1">
        <v>13080.27</v>
      </c>
      <c r="F106" s="1">
        <f t="shared" si="12"/>
        <v>1077.56</v>
      </c>
      <c r="G106" s="1">
        <v>0</v>
      </c>
      <c r="H106" s="1">
        <v>0</v>
      </c>
      <c r="I106" s="1">
        <v>0</v>
      </c>
      <c r="J106" s="1">
        <v>0</v>
      </c>
      <c r="K106" s="9">
        <f t="shared" si="7"/>
        <v>14157.83</v>
      </c>
      <c r="L106" s="1">
        <v>1438.83</v>
      </c>
      <c r="M106" s="2">
        <f>2279.9</f>
        <v>2279.9</v>
      </c>
      <c r="N106" s="1">
        <f t="shared" si="11"/>
        <v>132.88000000000002</v>
      </c>
      <c r="O106" s="1">
        <f t="shared" si="8"/>
        <v>3851.61</v>
      </c>
      <c r="P106" s="9">
        <f t="shared" si="9"/>
        <v>10306.219999999999</v>
      </c>
      <c r="Q106" s="1">
        <v>0</v>
      </c>
      <c r="R106" s="1">
        <v>0</v>
      </c>
    </row>
    <row r="107" spans="1:18" ht="15" customHeight="1" x14ac:dyDescent="0.25">
      <c r="A107" s="4">
        <v>350380</v>
      </c>
      <c r="B107" s="3" t="s">
        <v>27</v>
      </c>
      <c r="C107" s="3" t="s">
        <v>28</v>
      </c>
      <c r="D107" s="3" t="s">
        <v>49</v>
      </c>
      <c r="E107" s="1">
        <v>13080.27</v>
      </c>
      <c r="F107" s="1">
        <f t="shared" si="12"/>
        <v>1077.56</v>
      </c>
      <c r="G107" s="1">
        <v>0</v>
      </c>
      <c r="H107" s="1">
        <v>0</v>
      </c>
      <c r="I107" s="1">
        <v>0</v>
      </c>
      <c r="J107" s="1">
        <v>0</v>
      </c>
      <c r="K107" s="9">
        <f t="shared" si="7"/>
        <v>14157.83</v>
      </c>
      <c r="L107" s="1">
        <v>1438.83</v>
      </c>
      <c r="M107" s="2">
        <v>2332.04</v>
      </c>
      <c r="N107" s="1">
        <f t="shared" si="11"/>
        <v>132.88000000000002</v>
      </c>
      <c r="O107" s="1">
        <f t="shared" si="8"/>
        <v>3903.75</v>
      </c>
      <c r="P107" s="9">
        <f t="shared" si="9"/>
        <v>10254.08</v>
      </c>
      <c r="Q107" s="1">
        <v>0</v>
      </c>
      <c r="R107" s="1">
        <v>0</v>
      </c>
    </row>
    <row r="108" spans="1:18" ht="15" customHeight="1" x14ac:dyDescent="0.25">
      <c r="A108" s="4">
        <v>350383</v>
      </c>
      <c r="B108" s="3" t="s">
        <v>27</v>
      </c>
      <c r="C108" s="3" t="s">
        <v>28</v>
      </c>
      <c r="D108" s="3" t="s">
        <v>46</v>
      </c>
      <c r="E108" s="1">
        <v>13080.27</v>
      </c>
      <c r="F108" s="1">
        <f t="shared" si="12"/>
        <v>1077.56</v>
      </c>
      <c r="G108" s="1">
        <v>0</v>
      </c>
      <c r="H108" s="1">
        <v>0</v>
      </c>
      <c r="I108" s="1">
        <v>0</v>
      </c>
      <c r="J108" s="1">
        <v>0</v>
      </c>
      <c r="K108" s="9">
        <f t="shared" si="7"/>
        <v>14157.83</v>
      </c>
      <c r="L108" s="1">
        <v>1438.83</v>
      </c>
      <c r="M108" s="2">
        <v>2332.04</v>
      </c>
      <c r="N108" s="1">
        <f t="shared" si="11"/>
        <v>132.88000000000002</v>
      </c>
      <c r="O108" s="1">
        <f t="shared" si="8"/>
        <v>3903.75</v>
      </c>
      <c r="P108" s="9">
        <f t="shared" si="9"/>
        <v>10254.08</v>
      </c>
      <c r="Q108" s="1">
        <v>0</v>
      </c>
      <c r="R108" s="1">
        <v>0</v>
      </c>
    </row>
    <row r="109" spans="1:18" ht="15" customHeight="1" x14ac:dyDescent="0.25">
      <c r="A109" s="4">
        <v>350384</v>
      </c>
      <c r="B109" s="3" t="s">
        <v>27</v>
      </c>
      <c r="C109" s="3" t="s">
        <v>28</v>
      </c>
      <c r="D109" s="3" t="s">
        <v>19</v>
      </c>
      <c r="E109" s="1">
        <v>13080.27</v>
      </c>
      <c r="F109" s="1">
        <f>751.96+148</f>
        <v>899.96</v>
      </c>
      <c r="G109" s="1">
        <v>0</v>
      </c>
      <c r="H109" s="1">
        <v>0</v>
      </c>
      <c r="I109" s="1">
        <v>0</v>
      </c>
      <c r="J109" s="1">
        <v>0</v>
      </c>
      <c r="K109" s="9">
        <f t="shared" si="7"/>
        <v>13980.23</v>
      </c>
      <c r="L109" s="1">
        <v>1438.83</v>
      </c>
      <c r="M109" s="2">
        <v>2332.04</v>
      </c>
      <c r="N109" s="1">
        <f>2.08+130.8+992.66</f>
        <v>1125.54</v>
      </c>
      <c r="O109" s="1">
        <f t="shared" si="8"/>
        <v>4896.41</v>
      </c>
      <c r="P109" s="9">
        <f t="shared" si="9"/>
        <v>9083.82</v>
      </c>
      <c r="Q109" s="1">
        <v>0</v>
      </c>
      <c r="R109" s="1">
        <v>0</v>
      </c>
    </row>
    <row r="110" spans="1:18" ht="15" customHeight="1" x14ac:dyDescent="0.25">
      <c r="A110" s="4">
        <v>350385</v>
      </c>
      <c r="B110" s="3" t="s">
        <v>27</v>
      </c>
      <c r="C110" s="3" t="s">
        <v>28</v>
      </c>
      <c r="D110" s="3" t="s">
        <v>21</v>
      </c>
      <c r="E110" s="1">
        <v>13080.27</v>
      </c>
      <c r="F110" s="1">
        <f>751.96+325.6</f>
        <v>1077.56</v>
      </c>
      <c r="G110" s="1">
        <v>3270.07</v>
      </c>
      <c r="H110" s="1">
        <v>0</v>
      </c>
      <c r="I110" s="1">
        <v>0</v>
      </c>
      <c r="J110" s="1">
        <v>0</v>
      </c>
      <c r="K110" s="9">
        <f t="shared" si="7"/>
        <v>17427.900000000001</v>
      </c>
      <c r="L110" s="1">
        <v>1438.83</v>
      </c>
      <c r="M110" s="2">
        <v>3231.31</v>
      </c>
      <c r="N110" s="1">
        <f>2.08+130.8</f>
        <v>132.88000000000002</v>
      </c>
      <c r="O110" s="1">
        <f t="shared" si="8"/>
        <v>4803.0199999999995</v>
      </c>
      <c r="P110" s="9">
        <f t="shared" si="9"/>
        <v>12624.880000000001</v>
      </c>
      <c r="Q110" s="1">
        <v>0</v>
      </c>
      <c r="R110" s="1">
        <v>0</v>
      </c>
    </row>
    <row r="111" spans="1:18" ht="15" customHeight="1" x14ac:dyDescent="0.25">
      <c r="A111" s="4">
        <v>350386</v>
      </c>
      <c r="B111" s="3" t="s">
        <v>27</v>
      </c>
      <c r="C111" s="3" t="s">
        <v>28</v>
      </c>
      <c r="D111" s="1" t="s">
        <v>19</v>
      </c>
      <c r="E111" s="1">
        <v>13080.27</v>
      </c>
      <c r="F111" s="1">
        <f>751.96+251.6</f>
        <v>1003.5600000000001</v>
      </c>
      <c r="G111" s="1">
        <v>0</v>
      </c>
      <c r="H111" s="1">
        <v>0</v>
      </c>
      <c r="I111" s="1">
        <v>0</v>
      </c>
      <c r="J111" s="1">
        <v>0</v>
      </c>
      <c r="K111" s="9">
        <f t="shared" si="7"/>
        <v>14083.83</v>
      </c>
      <c r="L111" s="1">
        <v>1438.83</v>
      </c>
      <c r="M111" s="2">
        <f>2332.04</f>
        <v>2332.04</v>
      </c>
      <c r="N111" s="1">
        <f>2.08+130.8</f>
        <v>132.88000000000002</v>
      </c>
      <c r="O111" s="1">
        <f t="shared" si="8"/>
        <v>3903.75</v>
      </c>
      <c r="P111" s="9">
        <f t="shared" si="9"/>
        <v>10180.08</v>
      </c>
      <c r="Q111" s="1">
        <v>0</v>
      </c>
      <c r="R111" s="1">
        <v>0</v>
      </c>
    </row>
    <row r="112" spans="1:18" ht="15" customHeight="1" x14ac:dyDescent="0.25">
      <c r="A112" s="4">
        <v>350387</v>
      </c>
      <c r="B112" s="3" t="s">
        <v>27</v>
      </c>
      <c r="C112" s="1" t="s">
        <v>28</v>
      </c>
      <c r="D112" s="1" t="s">
        <v>46</v>
      </c>
      <c r="E112" s="1">
        <v>13080.27</v>
      </c>
      <c r="F112" s="1">
        <f t="shared" ref="F112:F117" si="13">751.96+325.6</f>
        <v>1077.56</v>
      </c>
      <c r="G112" s="1">
        <v>0</v>
      </c>
      <c r="H112" s="1">
        <v>0</v>
      </c>
      <c r="I112" s="1">
        <v>0</v>
      </c>
      <c r="J112" s="1">
        <v>0</v>
      </c>
      <c r="K112" s="9">
        <f t="shared" si="7"/>
        <v>14157.83</v>
      </c>
      <c r="L112" s="1">
        <v>1438.83</v>
      </c>
      <c r="M112" s="1">
        <v>1495.14</v>
      </c>
      <c r="N112" s="1">
        <f>2.08+3043.25+130.8</f>
        <v>3176.13</v>
      </c>
      <c r="O112" s="1">
        <f t="shared" si="8"/>
        <v>6110.1</v>
      </c>
      <c r="P112" s="9">
        <f t="shared" si="9"/>
        <v>8047.73</v>
      </c>
      <c r="Q112" s="1">
        <v>0</v>
      </c>
      <c r="R112" s="1">
        <v>0</v>
      </c>
    </row>
    <row r="113" spans="1:18" ht="15" customHeight="1" x14ac:dyDescent="0.25">
      <c r="A113" s="4">
        <v>350388</v>
      </c>
      <c r="B113" s="3" t="s">
        <v>27</v>
      </c>
      <c r="C113" s="3" t="s">
        <v>28</v>
      </c>
      <c r="D113" s="3" t="s">
        <v>41</v>
      </c>
      <c r="E113" s="1">
        <v>13080.27</v>
      </c>
      <c r="F113" s="1">
        <f t="shared" si="13"/>
        <v>1077.56</v>
      </c>
      <c r="G113" s="1">
        <v>0</v>
      </c>
      <c r="H113" s="1">
        <v>0</v>
      </c>
      <c r="I113" s="1">
        <v>0</v>
      </c>
      <c r="J113" s="1">
        <v>0</v>
      </c>
      <c r="K113" s="9">
        <f t="shared" si="7"/>
        <v>14157.83</v>
      </c>
      <c r="L113" s="1">
        <v>1438.83</v>
      </c>
      <c r="M113" s="2">
        <f>2332.04</f>
        <v>2332.04</v>
      </c>
      <c r="N113" s="1">
        <f>2.08+130.8</f>
        <v>132.88000000000002</v>
      </c>
      <c r="O113" s="1">
        <f t="shared" si="8"/>
        <v>3903.75</v>
      </c>
      <c r="P113" s="9">
        <f t="shared" si="9"/>
        <v>10254.08</v>
      </c>
      <c r="Q113" s="1">
        <v>0</v>
      </c>
      <c r="R113" s="1">
        <v>0</v>
      </c>
    </row>
    <row r="114" spans="1:18" ht="15" customHeight="1" x14ac:dyDescent="0.25">
      <c r="A114" s="4">
        <v>350415</v>
      </c>
      <c r="B114" s="3" t="s">
        <v>24</v>
      </c>
      <c r="C114" s="3" t="s">
        <v>25</v>
      </c>
      <c r="D114" s="3" t="s">
        <v>32</v>
      </c>
      <c r="E114" s="1">
        <v>1286.29</v>
      </c>
      <c r="F114" s="1">
        <f t="shared" si="13"/>
        <v>1077.56</v>
      </c>
      <c r="G114" s="1">
        <v>0</v>
      </c>
      <c r="H114" s="1">
        <v>0</v>
      </c>
      <c r="I114" s="1">
        <v>0</v>
      </c>
      <c r="J114" s="1">
        <v>0</v>
      </c>
      <c r="K114" s="9">
        <f t="shared" si="7"/>
        <v>2363.85</v>
      </c>
      <c r="L114" s="1">
        <v>141.49</v>
      </c>
      <c r="M114" s="1">
        <v>0</v>
      </c>
      <c r="N114" s="2">
        <f>2.08</f>
        <v>2.08</v>
      </c>
      <c r="O114" s="1">
        <f t="shared" si="8"/>
        <v>143.57000000000002</v>
      </c>
      <c r="P114" s="9">
        <f t="shared" si="9"/>
        <v>2220.2799999999997</v>
      </c>
      <c r="Q114" s="1">
        <v>0</v>
      </c>
      <c r="R114" s="1">
        <v>0</v>
      </c>
    </row>
    <row r="115" spans="1:18" ht="15" customHeight="1" x14ac:dyDescent="0.25">
      <c r="A115" s="4">
        <v>350416</v>
      </c>
      <c r="B115" s="3" t="s">
        <v>22</v>
      </c>
      <c r="C115" s="3" t="s">
        <v>61</v>
      </c>
      <c r="D115" s="3" t="s">
        <v>19</v>
      </c>
      <c r="E115" s="1">
        <v>3087.09</v>
      </c>
      <c r="F115" s="1">
        <f t="shared" si="13"/>
        <v>1077.56</v>
      </c>
      <c r="G115" s="1">
        <v>1543.55</v>
      </c>
      <c r="H115" s="1">
        <v>0</v>
      </c>
      <c r="I115" s="1">
        <v>0</v>
      </c>
      <c r="J115" s="1">
        <v>0</v>
      </c>
      <c r="K115" s="9">
        <f t="shared" si="7"/>
        <v>5708.2</v>
      </c>
      <c r="L115" s="1">
        <v>339.58</v>
      </c>
      <c r="M115" s="2">
        <v>329.36</v>
      </c>
      <c r="N115" s="2">
        <f>2.08</f>
        <v>2.08</v>
      </c>
      <c r="O115" s="1">
        <f t="shared" si="8"/>
        <v>671.0200000000001</v>
      </c>
      <c r="P115" s="9">
        <f t="shared" si="9"/>
        <v>5037.1799999999994</v>
      </c>
      <c r="Q115" s="1">
        <v>0</v>
      </c>
      <c r="R115" s="1">
        <v>0</v>
      </c>
    </row>
    <row r="116" spans="1:18" ht="15" customHeight="1" x14ac:dyDescent="0.25">
      <c r="A116" s="4">
        <v>350418</v>
      </c>
      <c r="B116" s="3" t="s">
        <v>22</v>
      </c>
      <c r="C116" s="3" t="s">
        <v>61</v>
      </c>
      <c r="D116" s="3" t="s">
        <v>48</v>
      </c>
      <c r="E116" s="1">
        <v>3087.09</v>
      </c>
      <c r="F116" s="1">
        <f t="shared" si="13"/>
        <v>1077.56</v>
      </c>
      <c r="G116" s="1">
        <v>0</v>
      </c>
      <c r="H116" s="1">
        <v>0</v>
      </c>
      <c r="I116" s="1">
        <v>0</v>
      </c>
      <c r="J116" s="1">
        <v>0</v>
      </c>
      <c r="K116" s="9">
        <f t="shared" si="7"/>
        <v>4164.6499999999996</v>
      </c>
      <c r="L116" s="1">
        <v>339.58</v>
      </c>
      <c r="M116" s="2">
        <v>63.26</v>
      </c>
      <c r="N116" s="1">
        <f>2.08+854.13</f>
        <v>856.21</v>
      </c>
      <c r="O116" s="1">
        <f t="shared" si="8"/>
        <v>1259.05</v>
      </c>
      <c r="P116" s="9">
        <f t="shared" si="9"/>
        <v>2905.5999999999995</v>
      </c>
      <c r="Q116" s="1">
        <v>0</v>
      </c>
      <c r="R116" s="1">
        <v>0</v>
      </c>
    </row>
    <row r="117" spans="1:18" ht="15" customHeight="1" x14ac:dyDescent="0.25">
      <c r="A117" s="4">
        <v>350419</v>
      </c>
      <c r="B117" s="3" t="s">
        <v>24</v>
      </c>
      <c r="C117" s="3" t="s">
        <v>25</v>
      </c>
      <c r="D117" s="3" t="s">
        <v>19</v>
      </c>
      <c r="E117" s="1">
        <v>1286.29</v>
      </c>
      <c r="F117" s="1">
        <f t="shared" si="13"/>
        <v>1077.56</v>
      </c>
      <c r="G117" s="1">
        <v>0</v>
      </c>
      <c r="H117" s="1">
        <v>0</v>
      </c>
      <c r="I117" s="1">
        <v>0</v>
      </c>
      <c r="J117" s="1">
        <v>0</v>
      </c>
      <c r="K117" s="9">
        <f t="shared" si="7"/>
        <v>2363.85</v>
      </c>
      <c r="L117" s="1">
        <v>141.49</v>
      </c>
      <c r="M117" s="1">
        <v>0</v>
      </c>
      <c r="N117" s="2">
        <f t="shared" ref="N117:N123" si="14">2.08</f>
        <v>2.08</v>
      </c>
      <c r="O117" s="1">
        <f t="shared" si="8"/>
        <v>143.57000000000002</v>
      </c>
      <c r="P117" s="9">
        <f t="shared" si="9"/>
        <v>2220.2799999999997</v>
      </c>
      <c r="Q117" s="1">
        <v>0</v>
      </c>
      <c r="R117" s="1">
        <v>0</v>
      </c>
    </row>
    <row r="118" spans="1:18" ht="15" customHeight="1" x14ac:dyDescent="0.25">
      <c r="A118" s="4">
        <v>350420</v>
      </c>
      <c r="B118" s="3" t="s">
        <v>22</v>
      </c>
      <c r="C118" s="3" t="s">
        <v>61</v>
      </c>
      <c r="D118" s="3" t="s">
        <v>34</v>
      </c>
      <c r="E118" s="1">
        <v>3087.09</v>
      </c>
      <c r="F118" s="1">
        <f>751.96+281.2</f>
        <v>1033.1600000000001</v>
      </c>
      <c r="G118" s="1">
        <v>0</v>
      </c>
      <c r="H118" s="1">
        <v>0</v>
      </c>
      <c r="I118" s="1">
        <v>0</v>
      </c>
      <c r="J118" s="1">
        <v>0</v>
      </c>
      <c r="K118" s="9">
        <f t="shared" si="7"/>
        <v>4120.25</v>
      </c>
      <c r="L118" s="1">
        <v>339.58</v>
      </c>
      <c r="M118" s="2">
        <v>63.26</v>
      </c>
      <c r="N118" s="2">
        <f t="shared" si="14"/>
        <v>2.08</v>
      </c>
      <c r="O118" s="1">
        <f t="shared" si="8"/>
        <v>404.91999999999996</v>
      </c>
      <c r="P118" s="9">
        <f t="shared" si="9"/>
        <v>3715.33</v>
      </c>
      <c r="Q118" s="1">
        <v>0</v>
      </c>
      <c r="R118" s="1">
        <v>0</v>
      </c>
    </row>
    <row r="119" spans="1:18" ht="15" customHeight="1" x14ac:dyDescent="0.25">
      <c r="A119" s="4">
        <v>350421</v>
      </c>
      <c r="B119" s="3" t="s">
        <v>22</v>
      </c>
      <c r="C119" s="3" t="s">
        <v>61</v>
      </c>
      <c r="D119" s="3" t="s">
        <v>52</v>
      </c>
      <c r="E119" s="1">
        <v>3087.09</v>
      </c>
      <c r="F119" s="1">
        <f>751.96+325.6</f>
        <v>1077.56</v>
      </c>
      <c r="G119" s="1">
        <v>0</v>
      </c>
      <c r="H119" s="1">
        <v>0</v>
      </c>
      <c r="I119" s="1">
        <v>0</v>
      </c>
      <c r="J119" s="1">
        <v>0</v>
      </c>
      <c r="K119" s="9">
        <f t="shared" si="7"/>
        <v>4164.6499999999996</v>
      </c>
      <c r="L119" s="1">
        <v>339.58</v>
      </c>
      <c r="M119" s="2">
        <v>63.26</v>
      </c>
      <c r="N119" s="2">
        <f t="shared" si="14"/>
        <v>2.08</v>
      </c>
      <c r="O119" s="1">
        <f t="shared" si="8"/>
        <v>404.91999999999996</v>
      </c>
      <c r="P119" s="9">
        <f t="shared" si="9"/>
        <v>3759.7299999999996</v>
      </c>
      <c r="Q119" s="1">
        <v>0</v>
      </c>
      <c r="R119" s="1">
        <v>0</v>
      </c>
    </row>
    <row r="120" spans="1:18" ht="15" customHeight="1" x14ac:dyDescent="0.25">
      <c r="A120" s="4">
        <v>350424</v>
      </c>
      <c r="B120" s="3" t="s">
        <v>22</v>
      </c>
      <c r="C120" s="1" t="s">
        <v>61</v>
      </c>
      <c r="D120" s="1" t="s">
        <v>43</v>
      </c>
      <c r="E120" s="1">
        <v>3087.09</v>
      </c>
      <c r="F120" s="1">
        <f>751.96+177.6</f>
        <v>929.56000000000006</v>
      </c>
      <c r="G120" s="1">
        <v>0</v>
      </c>
      <c r="H120" s="1">
        <v>0</v>
      </c>
      <c r="I120" s="1">
        <v>0</v>
      </c>
      <c r="J120" s="1">
        <v>0</v>
      </c>
      <c r="K120" s="9">
        <f t="shared" si="7"/>
        <v>4016.65</v>
      </c>
      <c r="L120" s="1">
        <v>339.58</v>
      </c>
      <c r="M120" s="2">
        <v>63.26</v>
      </c>
      <c r="N120" s="2">
        <f t="shared" si="14"/>
        <v>2.08</v>
      </c>
      <c r="O120" s="1">
        <f t="shared" si="8"/>
        <v>404.91999999999996</v>
      </c>
      <c r="P120" s="9">
        <f t="shared" si="9"/>
        <v>3611.73</v>
      </c>
      <c r="Q120" s="1">
        <v>0</v>
      </c>
      <c r="R120" s="1">
        <v>0</v>
      </c>
    </row>
    <row r="121" spans="1:18" ht="15" customHeight="1" x14ac:dyDescent="0.25">
      <c r="A121" s="4">
        <v>350425</v>
      </c>
      <c r="B121" s="3" t="s">
        <v>22</v>
      </c>
      <c r="C121" s="3" t="s">
        <v>54</v>
      </c>
      <c r="D121" s="3" t="s">
        <v>19</v>
      </c>
      <c r="E121" s="1">
        <v>3087.09</v>
      </c>
      <c r="F121" s="1">
        <f>751.96+325.6</f>
        <v>1077.56</v>
      </c>
      <c r="G121" s="1">
        <v>0</v>
      </c>
      <c r="H121" s="1">
        <v>0</v>
      </c>
      <c r="I121" s="1">
        <v>0</v>
      </c>
      <c r="J121" s="1">
        <v>0</v>
      </c>
      <c r="K121" s="9">
        <f t="shared" si="7"/>
        <v>4164.6499999999996</v>
      </c>
      <c r="L121" s="1">
        <v>339.58</v>
      </c>
      <c r="M121" s="2">
        <v>63.26</v>
      </c>
      <c r="N121" s="2">
        <f t="shared" si="14"/>
        <v>2.08</v>
      </c>
      <c r="O121" s="1">
        <f t="shared" si="8"/>
        <v>404.91999999999996</v>
      </c>
      <c r="P121" s="9">
        <f t="shared" si="9"/>
        <v>3759.7299999999996</v>
      </c>
      <c r="Q121" s="1">
        <v>0</v>
      </c>
      <c r="R121" s="1">
        <v>0</v>
      </c>
    </row>
    <row r="122" spans="1:18" ht="15" customHeight="1" x14ac:dyDescent="0.25">
      <c r="A122" s="4">
        <v>350427</v>
      </c>
      <c r="B122" s="3" t="s">
        <v>22</v>
      </c>
      <c r="C122" s="3" t="s">
        <v>38</v>
      </c>
      <c r="D122" s="3" t="s">
        <v>19</v>
      </c>
      <c r="E122" s="1">
        <v>3087.09</v>
      </c>
      <c r="F122" s="1">
        <f>751.96+325.6</f>
        <v>1077.56</v>
      </c>
      <c r="G122" s="1">
        <v>0</v>
      </c>
      <c r="H122" s="1">
        <v>0</v>
      </c>
      <c r="I122" s="1">
        <v>0</v>
      </c>
      <c r="J122" s="1">
        <v>0</v>
      </c>
      <c r="K122" s="9">
        <f t="shared" si="7"/>
        <v>4164.6499999999996</v>
      </c>
      <c r="L122" s="1">
        <v>339.58</v>
      </c>
      <c r="M122" s="2">
        <v>63.26</v>
      </c>
      <c r="N122" s="2">
        <f t="shared" si="14"/>
        <v>2.08</v>
      </c>
      <c r="O122" s="1">
        <f t="shared" si="8"/>
        <v>404.91999999999996</v>
      </c>
      <c r="P122" s="9">
        <f t="shared" si="9"/>
        <v>3759.7299999999996</v>
      </c>
      <c r="Q122" s="1">
        <v>0</v>
      </c>
      <c r="R122" s="1">
        <v>0</v>
      </c>
    </row>
    <row r="123" spans="1:18" ht="15" customHeight="1" x14ac:dyDescent="0.25">
      <c r="A123" s="4">
        <v>350428</v>
      </c>
      <c r="B123" s="3" t="s">
        <v>22</v>
      </c>
      <c r="C123" s="3" t="s">
        <v>61</v>
      </c>
      <c r="D123" s="3" t="s">
        <v>19</v>
      </c>
      <c r="E123" s="1">
        <v>3087.09</v>
      </c>
      <c r="F123" s="1">
        <f>751.96+325.6</f>
        <v>1077.56</v>
      </c>
      <c r="G123" s="1">
        <v>0</v>
      </c>
      <c r="H123" s="1">
        <v>0</v>
      </c>
      <c r="I123" s="1">
        <v>0</v>
      </c>
      <c r="J123" s="1">
        <v>0</v>
      </c>
      <c r="K123" s="9">
        <f t="shared" si="7"/>
        <v>4164.6499999999996</v>
      </c>
      <c r="L123" s="1">
        <v>339.58</v>
      </c>
      <c r="M123" s="2">
        <v>63.26</v>
      </c>
      <c r="N123" s="2">
        <f t="shared" si="14"/>
        <v>2.08</v>
      </c>
      <c r="O123" s="1">
        <f t="shared" si="8"/>
        <v>404.91999999999996</v>
      </c>
      <c r="P123" s="9">
        <f t="shared" si="9"/>
        <v>3759.7299999999996</v>
      </c>
      <c r="Q123" s="1">
        <v>0</v>
      </c>
      <c r="R123" s="1">
        <v>0</v>
      </c>
    </row>
    <row r="124" spans="1:18" ht="15" customHeight="1" x14ac:dyDescent="0.25">
      <c r="A124" s="4">
        <v>350430</v>
      </c>
      <c r="B124" s="3" t="s">
        <v>22</v>
      </c>
      <c r="C124" s="3" t="s">
        <v>61</v>
      </c>
      <c r="D124" s="3" t="s">
        <v>49</v>
      </c>
      <c r="E124" s="1">
        <v>3087.09</v>
      </c>
      <c r="F124" s="1">
        <f>751.96+325.6</f>
        <v>1077.56</v>
      </c>
      <c r="G124" s="1">
        <v>0</v>
      </c>
      <c r="H124" s="1">
        <v>0</v>
      </c>
      <c r="I124" s="1">
        <v>0</v>
      </c>
      <c r="J124" s="1">
        <v>0</v>
      </c>
      <c r="K124" s="9">
        <f t="shared" ref="K124:K180" si="15">SUM(E124:J124)+Q124+R124</f>
        <v>4164.6499999999996</v>
      </c>
      <c r="L124" s="1">
        <v>339.58</v>
      </c>
      <c r="M124" s="2">
        <v>63.26</v>
      </c>
      <c r="N124" s="1">
        <f>2.08+919.1</f>
        <v>921.18000000000006</v>
      </c>
      <c r="O124" s="1">
        <f t="shared" ref="O124:O180" si="16">SUM(L124:N124)</f>
        <v>1324.02</v>
      </c>
      <c r="P124" s="9">
        <f t="shared" ref="P124:P180" si="17">K124-O124</f>
        <v>2840.6299999999997</v>
      </c>
      <c r="Q124" s="1">
        <v>0</v>
      </c>
      <c r="R124" s="1">
        <v>0</v>
      </c>
    </row>
    <row r="125" spans="1:18" ht="15" customHeight="1" x14ac:dyDescent="0.25">
      <c r="A125" s="4">
        <v>350432</v>
      </c>
      <c r="B125" s="3" t="s">
        <v>22</v>
      </c>
      <c r="C125" s="3" t="s">
        <v>61</v>
      </c>
      <c r="D125" s="3" t="s">
        <v>19</v>
      </c>
      <c r="E125" s="1">
        <v>3087.09</v>
      </c>
      <c r="F125" s="1">
        <f>751.96</f>
        <v>751.96</v>
      </c>
      <c r="G125" s="1">
        <v>0</v>
      </c>
      <c r="H125" s="1">
        <v>0</v>
      </c>
      <c r="I125" s="1">
        <v>1028.93</v>
      </c>
      <c r="J125" s="1">
        <v>0</v>
      </c>
      <c r="K125" s="9">
        <f t="shared" si="15"/>
        <v>4867.9800000000005</v>
      </c>
      <c r="L125" s="1">
        <v>339.58</v>
      </c>
      <c r="M125" s="2">
        <v>63.26</v>
      </c>
      <c r="N125" s="1">
        <f>2.08+179.37+108.94</f>
        <v>290.39</v>
      </c>
      <c r="O125" s="1">
        <f t="shared" si="16"/>
        <v>693.23</v>
      </c>
      <c r="P125" s="9">
        <f t="shared" si="17"/>
        <v>4174.75</v>
      </c>
      <c r="Q125" s="1">
        <v>0</v>
      </c>
      <c r="R125" s="1">
        <v>0</v>
      </c>
    </row>
    <row r="126" spans="1:18" ht="15" customHeight="1" x14ac:dyDescent="0.25">
      <c r="A126" s="4">
        <v>350433</v>
      </c>
      <c r="B126" s="4" t="s">
        <v>24</v>
      </c>
      <c r="C126" s="3" t="s">
        <v>25</v>
      </c>
      <c r="D126" s="3" t="s">
        <v>19</v>
      </c>
      <c r="E126" s="1">
        <v>1286.29</v>
      </c>
      <c r="F126" s="1">
        <f t="shared" ref="F126:F136" si="18">751.96+325.6</f>
        <v>1077.56</v>
      </c>
      <c r="G126" s="1">
        <v>0</v>
      </c>
      <c r="H126" s="1">
        <v>0</v>
      </c>
      <c r="I126" s="1">
        <v>428.72</v>
      </c>
      <c r="J126" s="1">
        <v>0</v>
      </c>
      <c r="K126" s="9">
        <f t="shared" si="15"/>
        <v>2792.5699999999997</v>
      </c>
      <c r="L126" s="1">
        <v>141.49</v>
      </c>
      <c r="M126" s="1">
        <v>0</v>
      </c>
      <c r="N126" s="2">
        <f t="shared" ref="N126:N132" si="19">2.08</f>
        <v>2.08</v>
      </c>
      <c r="O126" s="1">
        <f t="shared" si="16"/>
        <v>143.57000000000002</v>
      </c>
      <c r="P126" s="9">
        <f t="shared" si="17"/>
        <v>2648.9999999999995</v>
      </c>
      <c r="Q126" s="1">
        <v>0</v>
      </c>
      <c r="R126" s="1">
        <v>0</v>
      </c>
    </row>
    <row r="127" spans="1:18" ht="15" customHeight="1" x14ac:dyDescent="0.25">
      <c r="A127" s="4">
        <v>350435</v>
      </c>
      <c r="B127" s="3" t="s">
        <v>22</v>
      </c>
      <c r="C127" s="1" t="s">
        <v>61</v>
      </c>
      <c r="D127" s="1" t="s">
        <v>19</v>
      </c>
      <c r="E127" s="1">
        <v>3087.09</v>
      </c>
      <c r="F127" s="1">
        <f t="shared" si="18"/>
        <v>1077.56</v>
      </c>
      <c r="G127" s="1">
        <v>0</v>
      </c>
      <c r="H127" s="1">
        <v>0</v>
      </c>
      <c r="I127" s="1">
        <v>0</v>
      </c>
      <c r="J127" s="1">
        <v>0</v>
      </c>
      <c r="K127" s="9">
        <f t="shared" si="15"/>
        <v>4164.6499999999996</v>
      </c>
      <c r="L127" s="1">
        <v>339.58</v>
      </c>
      <c r="M127" s="2">
        <v>63.26</v>
      </c>
      <c r="N127" s="2">
        <f t="shared" si="19"/>
        <v>2.08</v>
      </c>
      <c r="O127" s="1">
        <f t="shared" si="16"/>
        <v>404.91999999999996</v>
      </c>
      <c r="P127" s="9">
        <f t="shared" si="17"/>
        <v>3759.7299999999996</v>
      </c>
      <c r="Q127" s="1">
        <v>0</v>
      </c>
      <c r="R127" s="1">
        <v>0</v>
      </c>
    </row>
    <row r="128" spans="1:18" ht="15" customHeight="1" x14ac:dyDescent="0.25">
      <c r="A128" s="4">
        <v>350438</v>
      </c>
      <c r="B128" s="4" t="s">
        <v>22</v>
      </c>
      <c r="C128" s="3" t="s">
        <v>61</v>
      </c>
      <c r="D128" s="3" t="s">
        <v>43</v>
      </c>
      <c r="E128" s="1">
        <v>3087.09</v>
      </c>
      <c r="F128" s="1">
        <f t="shared" si="18"/>
        <v>1077.56</v>
      </c>
      <c r="G128" s="1">
        <v>0</v>
      </c>
      <c r="H128" s="1">
        <v>0</v>
      </c>
      <c r="I128" s="1">
        <v>0</v>
      </c>
      <c r="J128" s="1">
        <v>0</v>
      </c>
      <c r="K128" s="9">
        <f t="shared" si="15"/>
        <v>4164.6499999999996</v>
      </c>
      <c r="L128" s="1">
        <v>339.58</v>
      </c>
      <c r="M128" s="2">
        <v>63.26</v>
      </c>
      <c r="N128" s="2">
        <f t="shared" si="19"/>
        <v>2.08</v>
      </c>
      <c r="O128" s="1">
        <f t="shared" si="16"/>
        <v>404.91999999999996</v>
      </c>
      <c r="P128" s="9">
        <f t="shared" si="17"/>
        <v>3759.7299999999996</v>
      </c>
      <c r="Q128" s="1">
        <v>0</v>
      </c>
      <c r="R128" s="1">
        <v>0</v>
      </c>
    </row>
    <row r="129" spans="1:18" ht="15" customHeight="1" x14ac:dyDescent="0.25">
      <c r="A129" s="4">
        <v>350439</v>
      </c>
      <c r="B129" s="4" t="s">
        <v>22</v>
      </c>
      <c r="C129" s="3" t="s">
        <v>61</v>
      </c>
      <c r="D129" s="3" t="s">
        <v>43</v>
      </c>
      <c r="E129" s="1">
        <v>3087.09</v>
      </c>
      <c r="F129" s="1">
        <f t="shared" si="18"/>
        <v>1077.56</v>
      </c>
      <c r="G129" s="1">
        <v>0</v>
      </c>
      <c r="H129" s="1">
        <v>0</v>
      </c>
      <c r="I129" s="1">
        <v>0</v>
      </c>
      <c r="J129" s="1">
        <v>0</v>
      </c>
      <c r="K129" s="9">
        <f t="shared" si="15"/>
        <v>4164.6499999999996</v>
      </c>
      <c r="L129" s="1">
        <v>339.58</v>
      </c>
      <c r="M129" s="2">
        <v>0</v>
      </c>
      <c r="N129" s="2">
        <f t="shared" si="19"/>
        <v>2.08</v>
      </c>
      <c r="O129" s="1">
        <f t="shared" si="16"/>
        <v>341.65999999999997</v>
      </c>
      <c r="P129" s="9">
        <f t="shared" si="17"/>
        <v>3822.99</v>
      </c>
      <c r="Q129" s="1">
        <v>0</v>
      </c>
      <c r="R129" s="1">
        <v>0</v>
      </c>
    </row>
    <row r="130" spans="1:18" ht="15" customHeight="1" x14ac:dyDescent="0.25">
      <c r="A130" s="4">
        <v>350440</v>
      </c>
      <c r="B130" s="4" t="s">
        <v>22</v>
      </c>
      <c r="C130" s="3" t="s">
        <v>61</v>
      </c>
      <c r="D130" s="3" t="s">
        <v>43</v>
      </c>
      <c r="E130" s="1">
        <v>3087.09</v>
      </c>
      <c r="F130" s="1">
        <f t="shared" si="18"/>
        <v>1077.56</v>
      </c>
      <c r="G130" s="1">
        <v>0</v>
      </c>
      <c r="H130" s="1">
        <v>0</v>
      </c>
      <c r="I130" s="1">
        <v>0</v>
      </c>
      <c r="J130" s="1">
        <v>0</v>
      </c>
      <c r="K130" s="9">
        <f t="shared" si="15"/>
        <v>4164.6499999999996</v>
      </c>
      <c r="L130" s="1">
        <v>339.58</v>
      </c>
      <c r="M130" s="2">
        <v>63.26</v>
      </c>
      <c r="N130" s="2">
        <f t="shared" si="19"/>
        <v>2.08</v>
      </c>
      <c r="O130" s="1">
        <f t="shared" si="16"/>
        <v>404.91999999999996</v>
      </c>
      <c r="P130" s="9">
        <f t="shared" si="17"/>
        <v>3759.7299999999996</v>
      </c>
      <c r="Q130" s="1">
        <v>0</v>
      </c>
      <c r="R130" s="1">
        <v>0</v>
      </c>
    </row>
    <row r="131" spans="1:18" ht="15" customHeight="1" x14ac:dyDescent="0.25">
      <c r="A131" s="4">
        <v>350441</v>
      </c>
      <c r="B131" s="4" t="s">
        <v>22</v>
      </c>
      <c r="C131" s="3" t="s">
        <v>61</v>
      </c>
      <c r="D131" s="3" t="s">
        <v>19</v>
      </c>
      <c r="E131" s="1">
        <v>3087.09</v>
      </c>
      <c r="F131" s="1">
        <f t="shared" si="18"/>
        <v>1077.56</v>
      </c>
      <c r="G131" s="1">
        <v>0</v>
      </c>
      <c r="H131" s="1">
        <v>0</v>
      </c>
      <c r="I131" s="1">
        <v>0</v>
      </c>
      <c r="J131" s="1">
        <v>0</v>
      </c>
      <c r="K131" s="9">
        <f t="shared" si="15"/>
        <v>4164.6499999999996</v>
      </c>
      <c r="L131" s="1">
        <v>339.58</v>
      </c>
      <c r="M131" s="2">
        <v>63.26</v>
      </c>
      <c r="N131" s="2">
        <f t="shared" si="19"/>
        <v>2.08</v>
      </c>
      <c r="O131" s="1">
        <f t="shared" si="16"/>
        <v>404.91999999999996</v>
      </c>
      <c r="P131" s="9">
        <f t="shared" si="17"/>
        <v>3759.7299999999996</v>
      </c>
      <c r="Q131" s="1">
        <v>0</v>
      </c>
      <c r="R131" s="1">
        <v>0</v>
      </c>
    </row>
    <row r="132" spans="1:18" ht="15" customHeight="1" x14ac:dyDescent="0.25">
      <c r="A132" s="4">
        <v>350443</v>
      </c>
      <c r="B132" s="3" t="s">
        <v>22</v>
      </c>
      <c r="C132" s="3" t="s">
        <v>61</v>
      </c>
      <c r="D132" s="4" t="s">
        <v>44</v>
      </c>
      <c r="E132" s="1">
        <v>3087.09</v>
      </c>
      <c r="F132" s="1">
        <f t="shared" si="18"/>
        <v>1077.56</v>
      </c>
      <c r="G132" s="1">
        <v>0</v>
      </c>
      <c r="H132" s="1">
        <v>0</v>
      </c>
      <c r="I132" s="1">
        <v>1028.93</v>
      </c>
      <c r="J132" s="1">
        <v>0</v>
      </c>
      <c r="K132" s="9">
        <f t="shared" si="15"/>
        <v>5193.58</v>
      </c>
      <c r="L132" s="1">
        <v>339.58</v>
      </c>
      <c r="M132" s="2">
        <v>34.82</v>
      </c>
      <c r="N132" s="2">
        <f t="shared" si="19"/>
        <v>2.08</v>
      </c>
      <c r="O132" s="1">
        <f t="shared" si="16"/>
        <v>376.47999999999996</v>
      </c>
      <c r="P132" s="9">
        <f t="shared" si="17"/>
        <v>4817.1000000000004</v>
      </c>
      <c r="Q132" s="1">
        <v>0</v>
      </c>
      <c r="R132" s="1">
        <v>0</v>
      </c>
    </row>
    <row r="133" spans="1:18" ht="15" customHeight="1" x14ac:dyDescent="0.25">
      <c r="A133" s="4">
        <v>350445</v>
      </c>
      <c r="B133" s="3" t="s">
        <v>24</v>
      </c>
      <c r="C133" s="3" t="s">
        <v>25</v>
      </c>
      <c r="D133" s="3" t="s">
        <v>34</v>
      </c>
      <c r="E133" s="1">
        <v>1286.29</v>
      </c>
      <c r="F133" s="1">
        <f t="shared" si="18"/>
        <v>1077.56</v>
      </c>
      <c r="G133" s="1">
        <v>0</v>
      </c>
      <c r="H133" s="1">
        <v>0</v>
      </c>
      <c r="I133" s="1">
        <v>0</v>
      </c>
      <c r="J133" s="1">
        <v>0</v>
      </c>
      <c r="K133" s="9">
        <f t="shared" si="15"/>
        <v>2363.85</v>
      </c>
      <c r="L133" s="1">
        <v>141.49</v>
      </c>
      <c r="M133" s="1">
        <v>0</v>
      </c>
      <c r="N133" s="1">
        <f>2.08+249.18</f>
        <v>251.26000000000002</v>
      </c>
      <c r="O133" s="1">
        <f t="shared" si="16"/>
        <v>392.75</v>
      </c>
      <c r="P133" s="9">
        <f t="shared" si="17"/>
        <v>1971.1</v>
      </c>
      <c r="Q133" s="1">
        <v>0</v>
      </c>
      <c r="R133" s="1">
        <v>0</v>
      </c>
    </row>
    <row r="134" spans="1:18" ht="15" customHeight="1" x14ac:dyDescent="0.25">
      <c r="A134" s="4">
        <v>350446</v>
      </c>
      <c r="B134" s="3" t="s">
        <v>24</v>
      </c>
      <c r="C134" s="3" t="s">
        <v>25</v>
      </c>
      <c r="D134" s="3" t="s">
        <v>45</v>
      </c>
      <c r="E134" s="1">
        <v>1286.29</v>
      </c>
      <c r="F134" s="1">
        <f t="shared" si="18"/>
        <v>1077.56</v>
      </c>
      <c r="G134" s="1">
        <v>0</v>
      </c>
      <c r="H134" s="1">
        <v>0</v>
      </c>
      <c r="I134" s="1">
        <v>0</v>
      </c>
      <c r="J134" s="1">
        <v>0</v>
      </c>
      <c r="K134" s="9">
        <f t="shared" si="15"/>
        <v>2363.85</v>
      </c>
      <c r="L134" s="1">
        <v>141.49</v>
      </c>
      <c r="M134" s="1">
        <v>0</v>
      </c>
      <c r="N134" s="1">
        <f>2.08</f>
        <v>2.08</v>
      </c>
      <c r="O134" s="1">
        <f t="shared" si="16"/>
        <v>143.57000000000002</v>
      </c>
      <c r="P134" s="9">
        <f t="shared" si="17"/>
        <v>2220.2799999999997</v>
      </c>
      <c r="Q134" s="1">
        <v>0</v>
      </c>
      <c r="R134" s="1">
        <v>0</v>
      </c>
    </row>
    <row r="135" spans="1:18" ht="15" customHeight="1" x14ac:dyDescent="0.25">
      <c r="A135" s="4">
        <v>350448</v>
      </c>
      <c r="B135" s="3" t="s">
        <v>24</v>
      </c>
      <c r="C135" s="3" t="s">
        <v>25</v>
      </c>
      <c r="D135" s="3" t="s">
        <v>33</v>
      </c>
      <c r="E135" s="1">
        <v>1286.29</v>
      </c>
      <c r="F135" s="1">
        <f t="shared" si="18"/>
        <v>1077.56</v>
      </c>
      <c r="G135" s="1">
        <v>0</v>
      </c>
      <c r="H135" s="1">
        <v>0</v>
      </c>
      <c r="I135" s="1">
        <v>428.72</v>
      </c>
      <c r="J135" s="1">
        <v>0</v>
      </c>
      <c r="K135" s="9">
        <f t="shared" si="15"/>
        <v>2792.5699999999997</v>
      </c>
      <c r="L135" s="1">
        <v>141.49</v>
      </c>
      <c r="M135" s="1">
        <v>0</v>
      </c>
      <c r="N135" s="1">
        <f>2.08</f>
        <v>2.08</v>
      </c>
      <c r="O135" s="1">
        <f t="shared" si="16"/>
        <v>143.57000000000002</v>
      </c>
      <c r="P135" s="9">
        <f t="shared" si="17"/>
        <v>2648.9999999999995</v>
      </c>
      <c r="Q135" s="1">
        <v>0</v>
      </c>
      <c r="R135" s="1">
        <v>0</v>
      </c>
    </row>
    <row r="136" spans="1:18" ht="15" customHeight="1" x14ac:dyDescent="0.25">
      <c r="A136" s="4">
        <v>350449</v>
      </c>
      <c r="B136" s="3" t="s">
        <v>24</v>
      </c>
      <c r="C136" s="3" t="s">
        <v>25</v>
      </c>
      <c r="D136" s="3" t="s">
        <v>19</v>
      </c>
      <c r="E136" s="1">
        <v>1286.29</v>
      </c>
      <c r="F136" s="1">
        <f t="shared" si="18"/>
        <v>1077.56</v>
      </c>
      <c r="G136" s="1">
        <v>0</v>
      </c>
      <c r="H136" s="1">
        <v>0</v>
      </c>
      <c r="I136" s="1">
        <v>0</v>
      </c>
      <c r="J136" s="1">
        <v>0</v>
      </c>
      <c r="K136" s="9">
        <f t="shared" si="15"/>
        <v>2363.85</v>
      </c>
      <c r="L136" s="1">
        <v>141.49</v>
      </c>
      <c r="M136" s="1">
        <v>0</v>
      </c>
      <c r="N136" s="1">
        <f>2.08+354.07+102.57</f>
        <v>458.71999999999997</v>
      </c>
      <c r="O136" s="1">
        <f t="shared" si="16"/>
        <v>600.21</v>
      </c>
      <c r="P136" s="9">
        <f t="shared" si="17"/>
        <v>1763.6399999999999</v>
      </c>
      <c r="Q136" s="1">
        <v>0</v>
      </c>
      <c r="R136" s="1">
        <v>0</v>
      </c>
    </row>
    <row r="137" spans="1:18" ht="15" customHeight="1" x14ac:dyDescent="0.25">
      <c r="A137" s="4">
        <v>350451</v>
      </c>
      <c r="B137" s="3" t="s">
        <v>24</v>
      </c>
      <c r="C137" s="3" t="s">
        <v>25</v>
      </c>
      <c r="D137" s="3" t="s">
        <v>21</v>
      </c>
      <c r="E137" s="1">
        <v>1286.29</v>
      </c>
      <c r="F137" s="1">
        <f>751.96+325.6-34.18-14.8</f>
        <v>1028.58</v>
      </c>
      <c r="G137" s="1">
        <v>0</v>
      </c>
      <c r="H137" s="1">
        <v>0</v>
      </c>
      <c r="I137" s="1">
        <v>0</v>
      </c>
      <c r="J137" s="1">
        <v>0</v>
      </c>
      <c r="K137" s="9">
        <f t="shared" si="15"/>
        <v>2314.87</v>
      </c>
      <c r="L137" s="1">
        <v>141.49</v>
      </c>
      <c r="M137" s="1">
        <v>0</v>
      </c>
      <c r="N137" s="1">
        <f>2.08+265.48+42.88</f>
        <v>310.44</v>
      </c>
      <c r="O137" s="1">
        <f t="shared" si="16"/>
        <v>451.93</v>
      </c>
      <c r="P137" s="9">
        <f t="shared" si="17"/>
        <v>1862.9399999999998</v>
      </c>
      <c r="Q137" s="1">
        <v>0</v>
      </c>
      <c r="R137" s="1">
        <v>0</v>
      </c>
    </row>
    <row r="138" spans="1:18" ht="15" customHeight="1" x14ac:dyDescent="0.25">
      <c r="A138" s="4">
        <v>350455</v>
      </c>
      <c r="B138" s="3" t="s">
        <v>24</v>
      </c>
      <c r="C138" s="3" t="s">
        <v>25</v>
      </c>
      <c r="D138" s="3" t="s">
        <v>19</v>
      </c>
      <c r="E138" s="1">
        <v>1286.29</v>
      </c>
      <c r="F138" s="1">
        <f>751.96+325.6</f>
        <v>1077.56</v>
      </c>
      <c r="G138" s="1">
        <v>0</v>
      </c>
      <c r="H138" s="1">
        <v>0</v>
      </c>
      <c r="I138" s="1">
        <v>0</v>
      </c>
      <c r="J138" s="1">
        <v>0</v>
      </c>
      <c r="K138" s="9">
        <f t="shared" si="15"/>
        <v>2363.85</v>
      </c>
      <c r="L138" s="1">
        <v>141.49</v>
      </c>
      <c r="M138" s="1">
        <v>0</v>
      </c>
      <c r="N138" s="1">
        <f>2.08</f>
        <v>2.08</v>
      </c>
      <c r="O138" s="1">
        <f t="shared" si="16"/>
        <v>143.57000000000002</v>
      </c>
      <c r="P138" s="9">
        <f t="shared" si="17"/>
        <v>2220.2799999999997</v>
      </c>
      <c r="Q138" s="1">
        <v>0</v>
      </c>
      <c r="R138" s="1">
        <v>0</v>
      </c>
    </row>
    <row r="139" spans="1:18" ht="15" customHeight="1" x14ac:dyDescent="0.25">
      <c r="A139" s="4">
        <v>350456</v>
      </c>
      <c r="B139" s="3" t="s">
        <v>22</v>
      </c>
      <c r="C139" s="3" t="s">
        <v>61</v>
      </c>
      <c r="D139" s="3" t="s">
        <v>19</v>
      </c>
      <c r="E139" s="1">
        <v>3087.09</v>
      </c>
      <c r="F139" s="1">
        <f>751.96+325.6-34.18-14.8</f>
        <v>1028.58</v>
      </c>
      <c r="G139" s="1">
        <v>0</v>
      </c>
      <c r="H139" s="1">
        <v>0</v>
      </c>
      <c r="I139" s="1">
        <v>0</v>
      </c>
      <c r="J139" s="1">
        <v>0</v>
      </c>
      <c r="K139" s="9">
        <f t="shared" si="15"/>
        <v>4115.67</v>
      </c>
      <c r="L139" s="1">
        <v>339.58</v>
      </c>
      <c r="M139" s="2">
        <v>55.55</v>
      </c>
      <c r="N139" s="1">
        <f>2.08+102.9</f>
        <v>104.98</v>
      </c>
      <c r="O139" s="1">
        <f t="shared" si="16"/>
        <v>500.11</v>
      </c>
      <c r="P139" s="9">
        <f t="shared" si="17"/>
        <v>3615.56</v>
      </c>
      <c r="Q139" s="1">
        <v>0</v>
      </c>
      <c r="R139" s="1">
        <v>0</v>
      </c>
    </row>
    <row r="140" spans="1:18" ht="15" customHeight="1" x14ac:dyDescent="0.25">
      <c r="A140" s="4">
        <v>350458</v>
      </c>
      <c r="B140" s="3" t="s">
        <v>24</v>
      </c>
      <c r="C140" s="3" t="s">
        <v>25</v>
      </c>
      <c r="D140" s="3" t="s">
        <v>52</v>
      </c>
      <c r="E140" s="1">
        <v>1286.29</v>
      </c>
      <c r="F140" s="1">
        <f>751.96+325.6</f>
        <v>1077.56</v>
      </c>
      <c r="G140" s="1">
        <v>0</v>
      </c>
      <c r="H140" s="1">
        <v>0</v>
      </c>
      <c r="I140" s="1">
        <v>428.72</v>
      </c>
      <c r="J140" s="1">
        <v>0</v>
      </c>
      <c r="K140" s="9">
        <f t="shared" si="15"/>
        <v>2792.5699999999997</v>
      </c>
      <c r="L140" s="1">
        <v>141.49</v>
      </c>
      <c r="M140" s="1">
        <v>0</v>
      </c>
      <c r="N140" s="2">
        <f>2.08</f>
        <v>2.08</v>
      </c>
      <c r="O140" s="1">
        <f t="shared" si="16"/>
        <v>143.57000000000002</v>
      </c>
      <c r="P140" s="9">
        <f t="shared" si="17"/>
        <v>2648.9999999999995</v>
      </c>
      <c r="Q140" s="1">
        <v>0</v>
      </c>
      <c r="R140" s="1">
        <v>0</v>
      </c>
    </row>
    <row r="141" spans="1:18" ht="15" customHeight="1" x14ac:dyDescent="0.25">
      <c r="A141" s="4">
        <v>350459</v>
      </c>
      <c r="B141" s="3" t="s">
        <v>24</v>
      </c>
      <c r="C141" s="3" t="s">
        <v>25</v>
      </c>
      <c r="D141" s="3" t="s">
        <v>44</v>
      </c>
      <c r="E141" s="1">
        <v>1286.29</v>
      </c>
      <c r="F141" s="1">
        <f>751.96+325.6</f>
        <v>1077.56</v>
      </c>
      <c r="G141" s="1">
        <v>0</v>
      </c>
      <c r="H141" s="1">
        <v>0</v>
      </c>
      <c r="I141" s="1">
        <v>0</v>
      </c>
      <c r="J141" s="1">
        <v>0</v>
      </c>
      <c r="K141" s="9">
        <f t="shared" si="15"/>
        <v>2363.85</v>
      </c>
      <c r="L141" s="1">
        <v>141.49</v>
      </c>
      <c r="M141" s="1">
        <v>0</v>
      </c>
      <c r="N141" s="1">
        <f>2.08+553.5</f>
        <v>555.58000000000004</v>
      </c>
      <c r="O141" s="1">
        <f t="shared" si="16"/>
        <v>697.07</v>
      </c>
      <c r="P141" s="9">
        <f t="shared" si="17"/>
        <v>1666.7799999999997</v>
      </c>
      <c r="Q141" s="1">
        <v>0</v>
      </c>
      <c r="R141" s="1">
        <v>0</v>
      </c>
    </row>
    <row r="142" spans="1:18" ht="15" customHeight="1" x14ac:dyDescent="0.25">
      <c r="A142" s="4">
        <v>350460</v>
      </c>
      <c r="B142" s="3" t="s">
        <v>22</v>
      </c>
      <c r="C142" s="3" t="s">
        <v>61</v>
      </c>
      <c r="D142" s="3" t="s">
        <v>19</v>
      </c>
      <c r="E142" s="1">
        <v>3087.09</v>
      </c>
      <c r="F142" s="1">
        <f>751.96+266.4</f>
        <v>1018.36</v>
      </c>
      <c r="G142" s="1">
        <v>0</v>
      </c>
      <c r="H142" s="1">
        <v>0</v>
      </c>
      <c r="I142" s="1">
        <v>0</v>
      </c>
      <c r="J142" s="1">
        <v>0</v>
      </c>
      <c r="K142" s="9">
        <f t="shared" si="15"/>
        <v>4105.45</v>
      </c>
      <c r="L142" s="1">
        <v>339.58</v>
      </c>
      <c r="M142" s="2">
        <v>63.26</v>
      </c>
      <c r="N142" s="2">
        <f t="shared" ref="N142:N147" si="20">2.08</f>
        <v>2.08</v>
      </c>
      <c r="O142" s="1">
        <f t="shared" si="16"/>
        <v>404.91999999999996</v>
      </c>
      <c r="P142" s="9">
        <f t="shared" si="17"/>
        <v>3700.5299999999997</v>
      </c>
      <c r="Q142" s="1">
        <v>0</v>
      </c>
      <c r="R142" s="1">
        <v>0</v>
      </c>
    </row>
    <row r="143" spans="1:18" ht="15" customHeight="1" x14ac:dyDescent="0.25">
      <c r="A143" s="4">
        <v>350464</v>
      </c>
      <c r="B143" s="3" t="s">
        <v>22</v>
      </c>
      <c r="C143" s="3" t="s">
        <v>61</v>
      </c>
      <c r="D143" s="3" t="s">
        <v>19</v>
      </c>
      <c r="E143" s="1">
        <v>3087.09</v>
      </c>
      <c r="F143" s="1">
        <f t="shared" ref="F143:F168" si="21">751.96+325.6</f>
        <v>1077.56</v>
      </c>
      <c r="G143" s="1">
        <v>0</v>
      </c>
      <c r="H143" s="1">
        <v>0</v>
      </c>
      <c r="I143" s="1">
        <v>0</v>
      </c>
      <c r="J143" s="1">
        <v>0</v>
      </c>
      <c r="K143" s="9">
        <f t="shared" si="15"/>
        <v>4164.6499999999996</v>
      </c>
      <c r="L143" s="1">
        <v>339.58</v>
      </c>
      <c r="M143" s="2">
        <v>63.26</v>
      </c>
      <c r="N143" s="2">
        <f t="shared" si="20"/>
        <v>2.08</v>
      </c>
      <c r="O143" s="1">
        <f t="shared" si="16"/>
        <v>404.91999999999996</v>
      </c>
      <c r="P143" s="9">
        <f t="shared" si="17"/>
        <v>3759.7299999999996</v>
      </c>
      <c r="Q143" s="1">
        <v>0</v>
      </c>
      <c r="R143" s="1">
        <v>0</v>
      </c>
    </row>
    <row r="144" spans="1:18" ht="15" customHeight="1" x14ac:dyDescent="0.25">
      <c r="A144" s="4">
        <v>350491</v>
      </c>
      <c r="B144" s="3" t="s">
        <v>22</v>
      </c>
      <c r="C144" s="3" t="s">
        <v>55</v>
      </c>
      <c r="D144" s="3" t="s">
        <v>51</v>
      </c>
      <c r="E144" s="1">
        <v>3087.09</v>
      </c>
      <c r="F144" s="1">
        <f t="shared" si="21"/>
        <v>1077.56</v>
      </c>
      <c r="G144" s="1">
        <v>0</v>
      </c>
      <c r="H144" s="1">
        <v>0</v>
      </c>
      <c r="I144" s="1">
        <v>0</v>
      </c>
      <c r="J144" s="1">
        <v>0</v>
      </c>
      <c r="K144" s="9">
        <f t="shared" si="15"/>
        <v>4164.6499999999996</v>
      </c>
      <c r="L144" s="1">
        <v>339.58</v>
      </c>
      <c r="M144" s="2">
        <v>63.26</v>
      </c>
      <c r="N144" s="2">
        <f t="shared" si="20"/>
        <v>2.08</v>
      </c>
      <c r="O144" s="1">
        <f t="shared" si="16"/>
        <v>404.91999999999996</v>
      </c>
      <c r="P144" s="9">
        <f t="shared" si="17"/>
        <v>3759.7299999999996</v>
      </c>
      <c r="Q144" s="1">
        <v>0</v>
      </c>
      <c r="R144" s="1">
        <v>0</v>
      </c>
    </row>
    <row r="145" spans="1:18" ht="15" customHeight="1" x14ac:dyDescent="0.25">
      <c r="A145" s="4">
        <v>350492</v>
      </c>
      <c r="B145" s="3" t="s">
        <v>22</v>
      </c>
      <c r="C145" s="3" t="s">
        <v>55</v>
      </c>
      <c r="D145" s="3" t="s">
        <v>43</v>
      </c>
      <c r="E145" s="1">
        <v>3087.09</v>
      </c>
      <c r="F145" s="1">
        <f t="shared" si="21"/>
        <v>1077.56</v>
      </c>
      <c r="G145" s="1">
        <v>0</v>
      </c>
      <c r="H145" s="1">
        <v>0</v>
      </c>
      <c r="I145" s="1">
        <v>1028.93</v>
      </c>
      <c r="J145" s="1">
        <v>0</v>
      </c>
      <c r="K145" s="9">
        <f t="shared" si="15"/>
        <v>5193.58</v>
      </c>
      <c r="L145" s="1">
        <v>339.58</v>
      </c>
      <c r="M145" s="2">
        <v>63.26</v>
      </c>
      <c r="N145" s="2">
        <f t="shared" si="20"/>
        <v>2.08</v>
      </c>
      <c r="O145" s="1">
        <f t="shared" si="16"/>
        <v>404.91999999999996</v>
      </c>
      <c r="P145" s="9">
        <f t="shared" si="17"/>
        <v>4788.66</v>
      </c>
      <c r="Q145" s="1">
        <v>0</v>
      </c>
      <c r="R145" s="1">
        <v>0</v>
      </c>
    </row>
    <row r="146" spans="1:18" ht="15" customHeight="1" x14ac:dyDescent="0.25">
      <c r="A146" s="4">
        <v>350493</v>
      </c>
      <c r="B146" s="3" t="s">
        <v>22</v>
      </c>
      <c r="C146" s="3" t="s">
        <v>61</v>
      </c>
      <c r="D146" s="3" t="s">
        <v>51</v>
      </c>
      <c r="E146" s="1">
        <v>3087.09</v>
      </c>
      <c r="F146" s="1">
        <f t="shared" si="21"/>
        <v>1077.56</v>
      </c>
      <c r="G146" s="1">
        <v>0</v>
      </c>
      <c r="H146" s="1">
        <v>0</v>
      </c>
      <c r="I146" s="1">
        <v>0</v>
      </c>
      <c r="J146" s="1">
        <v>0</v>
      </c>
      <c r="K146" s="9">
        <f t="shared" si="15"/>
        <v>4164.6499999999996</v>
      </c>
      <c r="L146" s="1">
        <v>339.58</v>
      </c>
      <c r="M146" s="2">
        <v>63.26</v>
      </c>
      <c r="N146" s="2">
        <f t="shared" si="20"/>
        <v>2.08</v>
      </c>
      <c r="O146" s="1">
        <f t="shared" si="16"/>
        <v>404.91999999999996</v>
      </c>
      <c r="P146" s="9">
        <f t="shared" si="17"/>
        <v>3759.7299999999996</v>
      </c>
      <c r="Q146" s="1">
        <v>0</v>
      </c>
      <c r="R146" s="1">
        <v>0</v>
      </c>
    </row>
    <row r="147" spans="1:18" ht="15" customHeight="1" x14ac:dyDescent="0.25">
      <c r="A147" s="4">
        <v>350494</v>
      </c>
      <c r="B147" s="3" t="s">
        <v>22</v>
      </c>
      <c r="C147" s="3" t="s">
        <v>61</v>
      </c>
      <c r="D147" s="3" t="s">
        <v>52</v>
      </c>
      <c r="E147" s="1">
        <v>3087.09</v>
      </c>
      <c r="F147" s="1">
        <f t="shared" si="21"/>
        <v>1077.56</v>
      </c>
      <c r="G147" s="1">
        <v>0</v>
      </c>
      <c r="H147" s="1">
        <v>0</v>
      </c>
      <c r="I147" s="1">
        <v>0</v>
      </c>
      <c r="J147" s="1">
        <v>0</v>
      </c>
      <c r="K147" s="9">
        <f t="shared" si="15"/>
        <v>4164.6499999999996</v>
      </c>
      <c r="L147" s="1">
        <v>339.58</v>
      </c>
      <c r="M147" s="2">
        <v>63.26</v>
      </c>
      <c r="N147" s="1">
        <f t="shared" si="20"/>
        <v>2.08</v>
      </c>
      <c r="O147" s="1">
        <f t="shared" si="16"/>
        <v>404.91999999999996</v>
      </c>
      <c r="P147" s="9">
        <f t="shared" si="17"/>
        <v>3759.7299999999996</v>
      </c>
      <c r="Q147" s="1">
        <v>0</v>
      </c>
      <c r="R147" s="1">
        <v>0</v>
      </c>
    </row>
    <row r="148" spans="1:18" ht="15" customHeight="1" x14ac:dyDescent="0.25">
      <c r="A148" s="4">
        <v>350495</v>
      </c>
      <c r="B148" s="3" t="s">
        <v>22</v>
      </c>
      <c r="C148" s="3" t="s">
        <v>55</v>
      </c>
      <c r="D148" s="3" t="s">
        <v>49</v>
      </c>
      <c r="E148" s="1">
        <v>3087.09</v>
      </c>
      <c r="F148" s="1">
        <f t="shared" si="21"/>
        <v>1077.56</v>
      </c>
      <c r="G148" s="1">
        <v>0</v>
      </c>
      <c r="H148" s="1">
        <v>0</v>
      </c>
      <c r="I148" s="1">
        <v>1028.93</v>
      </c>
      <c r="J148" s="1">
        <v>0</v>
      </c>
      <c r="K148" s="9">
        <f t="shared" si="15"/>
        <v>5193.58</v>
      </c>
      <c r="L148" s="1">
        <v>339.58</v>
      </c>
      <c r="M148" s="2">
        <v>63.26</v>
      </c>
      <c r="N148" s="1">
        <f>2.08+855.92</f>
        <v>858</v>
      </c>
      <c r="O148" s="1">
        <f t="shared" si="16"/>
        <v>1260.8399999999999</v>
      </c>
      <c r="P148" s="9">
        <f t="shared" si="17"/>
        <v>3932.74</v>
      </c>
      <c r="Q148" s="1">
        <v>0</v>
      </c>
      <c r="R148" s="1">
        <v>0</v>
      </c>
    </row>
    <row r="149" spans="1:18" ht="15" customHeight="1" x14ac:dyDescent="0.25">
      <c r="A149" s="4">
        <v>350497</v>
      </c>
      <c r="B149" s="3" t="s">
        <v>22</v>
      </c>
      <c r="C149" s="3" t="s">
        <v>55</v>
      </c>
      <c r="D149" s="3" t="s">
        <v>33</v>
      </c>
      <c r="E149" s="1">
        <v>3087.09</v>
      </c>
      <c r="F149" s="1">
        <f t="shared" si="21"/>
        <v>1077.56</v>
      </c>
      <c r="G149" s="1">
        <v>0</v>
      </c>
      <c r="H149" s="1">
        <v>0</v>
      </c>
      <c r="I149" s="1">
        <v>0</v>
      </c>
      <c r="J149" s="1">
        <v>0</v>
      </c>
      <c r="K149" s="9">
        <f t="shared" si="15"/>
        <v>4164.6499999999996</v>
      </c>
      <c r="L149" s="1">
        <v>339.58</v>
      </c>
      <c r="M149" s="2">
        <v>63.26</v>
      </c>
      <c r="N149" s="1">
        <f>2.08+631.02</f>
        <v>633.1</v>
      </c>
      <c r="O149" s="1">
        <f t="shared" si="16"/>
        <v>1035.94</v>
      </c>
      <c r="P149" s="9">
        <f t="shared" si="17"/>
        <v>3128.7099999999996</v>
      </c>
      <c r="Q149" s="1">
        <v>0</v>
      </c>
      <c r="R149" s="1">
        <v>0</v>
      </c>
    </row>
    <row r="150" spans="1:18" ht="15" customHeight="1" x14ac:dyDescent="0.25">
      <c r="A150" s="4">
        <v>350498</v>
      </c>
      <c r="B150" s="3" t="s">
        <v>22</v>
      </c>
      <c r="C150" s="3" t="s">
        <v>55</v>
      </c>
      <c r="D150" s="3" t="s">
        <v>43</v>
      </c>
      <c r="E150" s="1">
        <v>3087.09</v>
      </c>
      <c r="F150" s="1">
        <f t="shared" si="21"/>
        <v>1077.56</v>
      </c>
      <c r="G150" s="1">
        <v>0</v>
      </c>
      <c r="H150" s="1">
        <v>0</v>
      </c>
      <c r="I150" s="1">
        <v>0</v>
      </c>
      <c r="J150" s="1">
        <v>0</v>
      </c>
      <c r="K150" s="9">
        <f t="shared" si="15"/>
        <v>4164.6499999999996</v>
      </c>
      <c r="L150" s="1">
        <v>339.58</v>
      </c>
      <c r="M150" s="2">
        <v>63.26</v>
      </c>
      <c r="N150" s="1">
        <f>2.08</f>
        <v>2.08</v>
      </c>
      <c r="O150" s="1">
        <f t="shared" si="16"/>
        <v>404.91999999999996</v>
      </c>
      <c r="P150" s="9">
        <f t="shared" si="17"/>
        <v>3759.7299999999996</v>
      </c>
      <c r="Q150" s="1">
        <v>0</v>
      </c>
      <c r="R150" s="1">
        <v>0</v>
      </c>
    </row>
    <row r="151" spans="1:18" ht="15" customHeight="1" x14ac:dyDescent="0.25">
      <c r="A151" s="4">
        <v>350499</v>
      </c>
      <c r="B151" s="3" t="s">
        <v>22</v>
      </c>
      <c r="C151" s="3" t="s">
        <v>55</v>
      </c>
      <c r="D151" s="3" t="s">
        <v>43</v>
      </c>
      <c r="E151" s="1">
        <v>3087.09</v>
      </c>
      <c r="F151" s="1">
        <f t="shared" si="21"/>
        <v>1077.56</v>
      </c>
      <c r="G151" s="1">
        <v>0</v>
      </c>
      <c r="H151" s="1">
        <v>0</v>
      </c>
      <c r="I151" s="1">
        <v>0</v>
      </c>
      <c r="J151" s="1">
        <v>0</v>
      </c>
      <c r="K151" s="9">
        <f t="shared" si="15"/>
        <v>4164.6499999999996</v>
      </c>
      <c r="L151" s="1">
        <v>339.58</v>
      </c>
      <c r="M151" s="2">
        <v>49.04</v>
      </c>
      <c r="N151" s="1">
        <f>2.08+490.79</f>
        <v>492.87</v>
      </c>
      <c r="O151" s="1">
        <f t="shared" si="16"/>
        <v>881.49</v>
      </c>
      <c r="P151" s="9">
        <f t="shared" si="17"/>
        <v>3283.16</v>
      </c>
      <c r="Q151" s="1">
        <v>0</v>
      </c>
      <c r="R151" s="1">
        <v>0</v>
      </c>
    </row>
    <row r="152" spans="1:18" ht="15" customHeight="1" x14ac:dyDescent="0.25">
      <c r="A152" s="4">
        <v>350500</v>
      </c>
      <c r="B152" s="3" t="s">
        <v>22</v>
      </c>
      <c r="C152" s="3" t="s">
        <v>61</v>
      </c>
      <c r="D152" s="3" t="s">
        <v>52</v>
      </c>
      <c r="E152" s="1">
        <v>3087.09</v>
      </c>
      <c r="F152" s="1">
        <f t="shared" si="21"/>
        <v>1077.56</v>
      </c>
      <c r="G152" s="1">
        <v>0</v>
      </c>
      <c r="H152" s="1">
        <v>0</v>
      </c>
      <c r="I152" s="1">
        <v>1028.93</v>
      </c>
      <c r="J152" s="1">
        <v>0</v>
      </c>
      <c r="K152" s="9">
        <f t="shared" si="15"/>
        <v>5193.58</v>
      </c>
      <c r="L152" s="1">
        <v>339.58</v>
      </c>
      <c r="M152" s="2">
        <v>63.26</v>
      </c>
      <c r="N152" s="1">
        <f>2.08</f>
        <v>2.08</v>
      </c>
      <c r="O152" s="1">
        <f t="shared" si="16"/>
        <v>404.91999999999996</v>
      </c>
      <c r="P152" s="9">
        <f t="shared" si="17"/>
        <v>4788.66</v>
      </c>
      <c r="Q152" s="1">
        <v>0</v>
      </c>
      <c r="R152" s="1">
        <v>0</v>
      </c>
    </row>
    <row r="153" spans="1:18" ht="15" customHeight="1" x14ac:dyDescent="0.25">
      <c r="A153" s="4">
        <v>350501</v>
      </c>
      <c r="B153" s="3" t="s">
        <v>22</v>
      </c>
      <c r="C153" s="3" t="s">
        <v>39</v>
      </c>
      <c r="D153" s="3" t="s">
        <v>21</v>
      </c>
      <c r="E153" s="1">
        <v>3087.09</v>
      </c>
      <c r="F153" s="1">
        <f t="shared" si="21"/>
        <v>1077.56</v>
      </c>
      <c r="G153" s="1">
        <v>0</v>
      </c>
      <c r="H153" s="1">
        <v>0</v>
      </c>
      <c r="I153" s="1">
        <v>0</v>
      </c>
      <c r="J153" s="1">
        <v>0</v>
      </c>
      <c r="K153" s="9">
        <f t="shared" si="15"/>
        <v>4164.6499999999996</v>
      </c>
      <c r="L153" s="1">
        <v>339.58</v>
      </c>
      <c r="M153" s="2">
        <v>63.26</v>
      </c>
      <c r="N153" s="1">
        <f>2.08+2.08+408.99</f>
        <v>413.15000000000003</v>
      </c>
      <c r="O153" s="1">
        <f t="shared" si="16"/>
        <v>815.99</v>
      </c>
      <c r="P153" s="9">
        <f t="shared" si="17"/>
        <v>3348.66</v>
      </c>
      <c r="Q153" s="1">
        <v>0</v>
      </c>
      <c r="R153" s="1">
        <v>0</v>
      </c>
    </row>
    <row r="154" spans="1:18" ht="15" customHeight="1" x14ac:dyDescent="0.25">
      <c r="A154" s="4">
        <v>350502</v>
      </c>
      <c r="B154" s="3" t="s">
        <v>24</v>
      </c>
      <c r="C154" s="3" t="s">
        <v>25</v>
      </c>
      <c r="D154" s="3" t="s">
        <v>43</v>
      </c>
      <c r="E154" s="1">
        <v>1286.29</v>
      </c>
      <c r="F154" s="1">
        <f t="shared" si="21"/>
        <v>1077.56</v>
      </c>
      <c r="G154" s="1">
        <v>0</v>
      </c>
      <c r="H154" s="1">
        <v>0</v>
      </c>
      <c r="I154" s="1">
        <v>0</v>
      </c>
      <c r="J154" s="1">
        <v>0</v>
      </c>
      <c r="K154" s="9">
        <f t="shared" si="15"/>
        <v>2363.85</v>
      </c>
      <c r="L154" s="1">
        <v>141.49</v>
      </c>
      <c r="M154" s="1">
        <v>0</v>
      </c>
      <c r="N154" s="1">
        <f>2.08*2</f>
        <v>4.16</v>
      </c>
      <c r="O154" s="1">
        <f t="shared" si="16"/>
        <v>145.65</v>
      </c>
      <c r="P154" s="9">
        <f t="shared" si="17"/>
        <v>2218.1999999999998</v>
      </c>
      <c r="Q154" s="1">
        <v>0</v>
      </c>
      <c r="R154" s="1">
        <v>0</v>
      </c>
    </row>
    <row r="155" spans="1:18" ht="15" customHeight="1" x14ac:dyDescent="0.25">
      <c r="A155" s="4">
        <v>350503</v>
      </c>
      <c r="B155" s="3" t="s">
        <v>24</v>
      </c>
      <c r="C155" s="3" t="s">
        <v>25</v>
      </c>
      <c r="D155" s="3" t="s">
        <v>44</v>
      </c>
      <c r="E155" s="1">
        <v>1286.29</v>
      </c>
      <c r="F155" s="1">
        <f t="shared" si="21"/>
        <v>1077.56</v>
      </c>
      <c r="G155" s="1">
        <v>0</v>
      </c>
      <c r="H155" s="1">
        <v>0</v>
      </c>
      <c r="I155" s="1">
        <v>0</v>
      </c>
      <c r="J155" s="1">
        <v>0</v>
      </c>
      <c r="K155" s="9">
        <f t="shared" si="15"/>
        <v>2363.85</v>
      </c>
      <c r="L155" s="1">
        <v>141.49</v>
      </c>
      <c r="M155" s="1">
        <v>0</v>
      </c>
      <c r="N155" s="1">
        <f>2.08*2</f>
        <v>4.16</v>
      </c>
      <c r="O155" s="1">
        <f t="shared" si="16"/>
        <v>145.65</v>
      </c>
      <c r="P155" s="9">
        <f t="shared" si="17"/>
        <v>2218.1999999999998</v>
      </c>
      <c r="Q155" s="1">
        <v>0</v>
      </c>
      <c r="R155" s="1">
        <v>0</v>
      </c>
    </row>
    <row r="156" spans="1:18" ht="15" customHeight="1" x14ac:dyDescent="0.25">
      <c r="A156" s="4">
        <v>350505</v>
      </c>
      <c r="B156" s="3" t="s">
        <v>22</v>
      </c>
      <c r="C156" s="3" t="s">
        <v>61</v>
      </c>
      <c r="D156" s="3" t="s">
        <v>19</v>
      </c>
      <c r="E156" s="1">
        <v>3087.09</v>
      </c>
      <c r="F156" s="1">
        <f t="shared" si="21"/>
        <v>1077.56</v>
      </c>
      <c r="G156" s="1">
        <v>0</v>
      </c>
      <c r="H156" s="1">
        <v>0</v>
      </c>
      <c r="I156" s="1">
        <v>0</v>
      </c>
      <c r="J156" s="1">
        <v>0</v>
      </c>
      <c r="K156" s="9">
        <f t="shared" si="15"/>
        <v>4164.6499999999996</v>
      </c>
      <c r="L156" s="1">
        <v>339.58</v>
      </c>
      <c r="M156" s="1">
        <v>63.26</v>
      </c>
      <c r="N156" s="1">
        <f>2.08*2</f>
        <v>4.16</v>
      </c>
      <c r="O156" s="1">
        <f t="shared" si="16"/>
        <v>407</v>
      </c>
      <c r="P156" s="9">
        <f t="shared" si="17"/>
        <v>3757.6499999999996</v>
      </c>
      <c r="Q156" s="1">
        <v>0</v>
      </c>
      <c r="R156" s="1">
        <v>0</v>
      </c>
    </row>
    <row r="157" spans="1:18" ht="15" customHeight="1" x14ac:dyDescent="0.25">
      <c r="A157" s="4">
        <v>350506</v>
      </c>
      <c r="B157" s="4" t="s">
        <v>22</v>
      </c>
      <c r="C157" s="3" t="s">
        <v>39</v>
      </c>
      <c r="D157" s="3" t="s">
        <v>43</v>
      </c>
      <c r="E157" s="1">
        <v>3087.09</v>
      </c>
      <c r="F157" s="1">
        <f t="shared" si="21"/>
        <v>1077.56</v>
      </c>
      <c r="G157" s="1">
        <v>0</v>
      </c>
      <c r="H157" s="1">
        <v>0</v>
      </c>
      <c r="I157" s="1">
        <v>0</v>
      </c>
      <c r="J157" s="1">
        <v>0</v>
      </c>
      <c r="K157" s="9">
        <f t="shared" si="15"/>
        <v>4164.6499999999996</v>
      </c>
      <c r="L157" s="1">
        <v>339.58</v>
      </c>
      <c r="M157" s="2">
        <v>63.26</v>
      </c>
      <c r="N157" s="1">
        <f>2.08*2</f>
        <v>4.16</v>
      </c>
      <c r="O157" s="1">
        <f t="shared" si="16"/>
        <v>407</v>
      </c>
      <c r="P157" s="9">
        <f t="shared" si="17"/>
        <v>3757.6499999999996</v>
      </c>
      <c r="Q157" s="1">
        <v>0</v>
      </c>
      <c r="R157" s="1">
        <v>0</v>
      </c>
    </row>
    <row r="158" spans="1:18" ht="15" customHeight="1" x14ac:dyDescent="0.25">
      <c r="A158" s="4">
        <v>350507</v>
      </c>
      <c r="B158" s="3" t="s">
        <v>22</v>
      </c>
      <c r="C158" s="3" t="s">
        <v>39</v>
      </c>
      <c r="D158" s="3" t="s">
        <v>44</v>
      </c>
      <c r="E158" s="1">
        <v>3087.09</v>
      </c>
      <c r="F158" s="1">
        <f t="shared" si="21"/>
        <v>1077.56</v>
      </c>
      <c r="G158" s="1">
        <v>0</v>
      </c>
      <c r="H158" s="1">
        <v>0</v>
      </c>
      <c r="I158" s="1">
        <v>0</v>
      </c>
      <c r="J158" s="1">
        <v>0</v>
      </c>
      <c r="K158" s="9">
        <f t="shared" si="15"/>
        <v>4164.6499999999996</v>
      </c>
      <c r="L158" s="1">
        <v>339.58</v>
      </c>
      <c r="M158" s="2">
        <v>34.82</v>
      </c>
      <c r="N158" s="1">
        <f>2.08*2+379.03</f>
        <v>383.19</v>
      </c>
      <c r="O158" s="1">
        <f t="shared" si="16"/>
        <v>757.58999999999992</v>
      </c>
      <c r="P158" s="9">
        <f t="shared" si="17"/>
        <v>3407.0599999999995</v>
      </c>
      <c r="Q158" s="1">
        <v>0</v>
      </c>
      <c r="R158" s="1">
        <v>0</v>
      </c>
    </row>
    <row r="159" spans="1:18" ht="15" customHeight="1" x14ac:dyDescent="0.25">
      <c r="A159" s="4">
        <v>350508</v>
      </c>
      <c r="B159" s="3" t="s">
        <v>22</v>
      </c>
      <c r="C159" s="3" t="s">
        <v>61</v>
      </c>
      <c r="D159" s="4" t="s">
        <v>44</v>
      </c>
      <c r="E159" s="1">
        <v>3087.09</v>
      </c>
      <c r="F159" s="1">
        <f t="shared" si="21"/>
        <v>1077.56</v>
      </c>
      <c r="G159" s="1">
        <v>0</v>
      </c>
      <c r="H159" s="1">
        <v>0</v>
      </c>
      <c r="I159" s="1">
        <v>0</v>
      </c>
      <c r="J159" s="1">
        <v>0</v>
      </c>
      <c r="K159" s="9">
        <f t="shared" si="15"/>
        <v>4164.6499999999996</v>
      </c>
      <c r="L159" s="1">
        <v>339.58</v>
      </c>
      <c r="M159" s="2">
        <v>63.26</v>
      </c>
      <c r="N159" s="1">
        <f t="shared" ref="N159:N164" si="22">2.08*2</f>
        <v>4.16</v>
      </c>
      <c r="O159" s="1">
        <f t="shared" si="16"/>
        <v>407</v>
      </c>
      <c r="P159" s="9">
        <f t="shared" si="17"/>
        <v>3757.6499999999996</v>
      </c>
      <c r="Q159" s="1">
        <v>0</v>
      </c>
      <c r="R159" s="1">
        <v>0</v>
      </c>
    </row>
    <row r="160" spans="1:18" ht="15" customHeight="1" x14ac:dyDescent="0.25">
      <c r="A160" s="4">
        <v>350509</v>
      </c>
      <c r="B160" s="3" t="s">
        <v>22</v>
      </c>
      <c r="C160" s="3" t="s">
        <v>61</v>
      </c>
      <c r="D160" s="3" t="s">
        <v>33</v>
      </c>
      <c r="E160" s="1">
        <v>3087.09</v>
      </c>
      <c r="F160" s="1">
        <f t="shared" si="21"/>
        <v>1077.56</v>
      </c>
      <c r="G160" s="1">
        <v>0</v>
      </c>
      <c r="H160" s="1">
        <v>0</v>
      </c>
      <c r="I160" s="1">
        <v>0</v>
      </c>
      <c r="J160" s="1">
        <v>0</v>
      </c>
      <c r="K160" s="9">
        <f t="shared" si="15"/>
        <v>4164.6499999999996</v>
      </c>
      <c r="L160" s="1">
        <v>339.58</v>
      </c>
      <c r="M160" s="2">
        <v>63.26</v>
      </c>
      <c r="N160" s="1">
        <f t="shared" si="22"/>
        <v>4.16</v>
      </c>
      <c r="O160" s="1">
        <f t="shared" si="16"/>
        <v>407</v>
      </c>
      <c r="P160" s="9">
        <f t="shared" si="17"/>
        <v>3757.6499999999996</v>
      </c>
      <c r="Q160" s="1">
        <v>0</v>
      </c>
      <c r="R160" s="1">
        <v>0</v>
      </c>
    </row>
    <row r="161" spans="1:18" ht="15" customHeight="1" x14ac:dyDescent="0.25">
      <c r="A161" s="4">
        <v>350510</v>
      </c>
      <c r="B161" s="3" t="s">
        <v>22</v>
      </c>
      <c r="C161" s="3" t="s">
        <v>54</v>
      </c>
      <c r="D161" s="1" t="s">
        <v>19</v>
      </c>
      <c r="E161" s="1">
        <v>3087.09</v>
      </c>
      <c r="F161" s="1">
        <f t="shared" si="21"/>
        <v>1077.56</v>
      </c>
      <c r="G161" s="1">
        <v>0</v>
      </c>
      <c r="H161" s="1">
        <v>0</v>
      </c>
      <c r="I161" s="1">
        <v>0</v>
      </c>
      <c r="J161" s="1">
        <v>0</v>
      </c>
      <c r="K161" s="9">
        <f t="shared" si="15"/>
        <v>4164.6499999999996</v>
      </c>
      <c r="L161" s="1">
        <v>339.58</v>
      </c>
      <c r="M161" s="2">
        <v>63.26</v>
      </c>
      <c r="N161" s="1">
        <f t="shared" si="22"/>
        <v>4.16</v>
      </c>
      <c r="O161" s="1">
        <f t="shared" si="16"/>
        <v>407</v>
      </c>
      <c r="P161" s="9">
        <f t="shared" si="17"/>
        <v>3757.6499999999996</v>
      </c>
      <c r="Q161" s="1">
        <v>0</v>
      </c>
      <c r="R161" s="1">
        <v>0</v>
      </c>
    </row>
    <row r="162" spans="1:18" ht="15" customHeight="1" x14ac:dyDescent="0.25">
      <c r="A162" s="4">
        <v>350511</v>
      </c>
      <c r="B162" s="3" t="s">
        <v>22</v>
      </c>
      <c r="C162" s="3" t="s">
        <v>39</v>
      </c>
      <c r="D162" s="3" t="s">
        <v>43</v>
      </c>
      <c r="E162" s="1">
        <v>3087.09</v>
      </c>
      <c r="F162" s="1">
        <f t="shared" si="21"/>
        <v>1077.56</v>
      </c>
      <c r="G162" s="1">
        <v>0</v>
      </c>
      <c r="H162" s="1">
        <v>0</v>
      </c>
      <c r="I162" s="1">
        <v>0</v>
      </c>
      <c r="J162" s="1">
        <v>0</v>
      </c>
      <c r="K162" s="9">
        <f t="shared" si="15"/>
        <v>4164.6499999999996</v>
      </c>
      <c r="L162" s="1">
        <v>339.58</v>
      </c>
      <c r="M162" s="2">
        <v>34.82</v>
      </c>
      <c r="N162" s="1">
        <f t="shared" si="22"/>
        <v>4.16</v>
      </c>
      <c r="O162" s="1">
        <f t="shared" si="16"/>
        <v>378.56</v>
      </c>
      <c r="P162" s="9">
        <f t="shared" si="17"/>
        <v>3786.0899999999997</v>
      </c>
      <c r="Q162" s="1">
        <v>0</v>
      </c>
      <c r="R162" s="1">
        <v>0</v>
      </c>
    </row>
    <row r="163" spans="1:18" ht="15" customHeight="1" x14ac:dyDescent="0.25">
      <c r="A163" s="4">
        <v>350512</v>
      </c>
      <c r="B163" s="3" t="s">
        <v>22</v>
      </c>
      <c r="C163" s="3" t="s">
        <v>39</v>
      </c>
      <c r="D163" s="3" t="s">
        <v>44</v>
      </c>
      <c r="E163" s="1">
        <v>3087.09</v>
      </c>
      <c r="F163" s="1">
        <f t="shared" si="21"/>
        <v>1077.56</v>
      </c>
      <c r="G163" s="1">
        <v>0</v>
      </c>
      <c r="H163" s="1">
        <v>0</v>
      </c>
      <c r="I163" s="1">
        <v>0</v>
      </c>
      <c r="J163" s="1">
        <v>0</v>
      </c>
      <c r="K163" s="9">
        <f t="shared" si="15"/>
        <v>4164.6499999999996</v>
      </c>
      <c r="L163" s="1">
        <v>339.58</v>
      </c>
      <c r="M163" s="2">
        <v>63.26</v>
      </c>
      <c r="N163" s="1">
        <f t="shared" si="22"/>
        <v>4.16</v>
      </c>
      <c r="O163" s="1">
        <f t="shared" si="16"/>
        <v>407</v>
      </c>
      <c r="P163" s="9">
        <f t="shared" si="17"/>
        <v>3757.6499999999996</v>
      </c>
      <c r="Q163" s="1">
        <v>0</v>
      </c>
      <c r="R163" s="1">
        <v>0</v>
      </c>
    </row>
    <row r="164" spans="1:18" ht="15" customHeight="1" x14ac:dyDescent="0.25">
      <c r="A164" s="4">
        <v>350513</v>
      </c>
      <c r="B164" s="3" t="s">
        <v>22</v>
      </c>
      <c r="C164" s="3" t="s">
        <v>55</v>
      </c>
      <c r="D164" s="3" t="s">
        <v>19</v>
      </c>
      <c r="E164" s="1">
        <v>3087.09</v>
      </c>
      <c r="F164" s="1">
        <f t="shared" si="21"/>
        <v>1077.56</v>
      </c>
      <c r="G164" s="1">
        <v>0</v>
      </c>
      <c r="H164" s="1">
        <v>0</v>
      </c>
      <c r="I164" s="1">
        <v>0</v>
      </c>
      <c r="J164" s="1">
        <v>0</v>
      </c>
      <c r="K164" s="9">
        <f t="shared" si="15"/>
        <v>4164.6499999999996</v>
      </c>
      <c r="L164" s="1">
        <v>339.58</v>
      </c>
      <c r="M164" s="2">
        <v>63.26</v>
      </c>
      <c r="N164" s="1">
        <f t="shared" si="22"/>
        <v>4.16</v>
      </c>
      <c r="O164" s="1">
        <f t="shared" si="16"/>
        <v>407</v>
      </c>
      <c r="P164" s="9">
        <f t="shared" si="17"/>
        <v>3757.6499999999996</v>
      </c>
      <c r="Q164" s="1">
        <v>0</v>
      </c>
      <c r="R164" s="1">
        <v>0</v>
      </c>
    </row>
    <row r="165" spans="1:18" ht="15" customHeight="1" x14ac:dyDescent="0.25">
      <c r="A165" s="4">
        <v>350514</v>
      </c>
      <c r="B165" s="3" t="s">
        <v>22</v>
      </c>
      <c r="C165" s="3" t="s">
        <v>61</v>
      </c>
      <c r="D165" s="3" t="s">
        <v>29</v>
      </c>
      <c r="E165" s="1">
        <v>3087.09</v>
      </c>
      <c r="F165" s="1">
        <f t="shared" si="21"/>
        <v>1077.56</v>
      </c>
      <c r="G165" s="1">
        <v>0</v>
      </c>
      <c r="H165" s="1">
        <v>0</v>
      </c>
      <c r="I165" s="1">
        <v>0</v>
      </c>
      <c r="J165" s="1">
        <v>0</v>
      </c>
      <c r="K165" s="9">
        <f t="shared" si="15"/>
        <v>4164.6499999999996</v>
      </c>
      <c r="L165" s="1">
        <v>339.58</v>
      </c>
      <c r="M165" s="8">
        <v>63.26</v>
      </c>
      <c r="N165" s="1">
        <f>2.08+2.08</f>
        <v>4.16</v>
      </c>
      <c r="O165" s="1">
        <f>SUM(L165:N165)</f>
        <v>407</v>
      </c>
      <c r="P165" s="9">
        <f>K165-O165</f>
        <v>3757.6499999999996</v>
      </c>
      <c r="Q165" s="1">
        <v>0</v>
      </c>
      <c r="R165" s="1">
        <v>0</v>
      </c>
    </row>
    <row r="166" spans="1:18" ht="15" customHeight="1" x14ac:dyDescent="0.25">
      <c r="A166" s="4">
        <v>350515</v>
      </c>
      <c r="B166" s="3" t="s">
        <v>22</v>
      </c>
      <c r="C166" s="3" t="s">
        <v>39</v>
      </c>
      <c r="D166" s="3" t="s">
        <v>49</v>
      </c>
      <c r="E166" s="1">
        <v>3087.09</v>
      </c>
      <c r="F166" s="1">
        <f t="shared" si="21"/>
        <v>1077.56</v>
      </c>
      <c r="G166" s="1">
        <v>0</v>
      </c>
      <c r="H166" s="1">
        <v>0</v>
      </c>
      <c r="I166" s="1">
        <v>0</v>
      </c>
      <c r="J166" s="1">
        <v>0</v>
      </c>
      <c r="K166" s="9">
        <f t="shared" si="15"/>
        <v>4164.6499999999996</v>
      </c>
      <c r="L166" s="1">
        <v>339.58</v>
      </c>
      <c r="M166" s="2">
        <v>63.26</v>
      </c>
      <c r="N166" s="1">
        <f>2.08+2.08</f>
        <v>4.16</v>
      </c>
      <c r="O166" s="1">
        <f t="shared" si="16"/>
        <v>407</v>
      </c>
      <c r="P166" s="9">
        <f t="shared" si="17"/>
        <v>3757.6499999999996</v>
      </c>
      <c r="Q166" s="1">
        <v>0</v>
      </c>
      <c r="R166" s="1">
        <v>0</v>
      </c>
    </row>
    <row r="167" spans="1:18" ht="15" customHeight="1" x14ac:dyDescent="0.25">
      <c r="A167" s="4">
        <v>350516</v>
      </c>
      <c r="B167" s="3" t="s">
        <v>24</v>
      </c>
      <c r="C167" s="3" t="s">
        <v>25</v>
      </c>
      <c r="D167" s="3" t="s">
        <v>49</v>
      </c>
      <c r="E167" s="1">
        <v>1286.29</v>
      </c>
      <c r="F167" s="1">
        <f t="shared" si="21"/>
        <v>1077.56</v>
      </c>
      <c r="G167" s="1">
        <v>0</v>
      </c>
      <c r="H167" s="1">
        <v>0</v>
      </c>
      <c r="I167" s="1">
        <v>0</v>
      </c>
      <c r="J167" s="1">
        <v>0</v>
      </c>
      <c r="K167" s="9">
        <f t="shared" si="15"/>
        <v>2363.85</v>
      </c>
      <c r="L167" s="1">
        <v>141.49</v>
      </c>
      <c r="M167" s="1">
        <v>0</v>
      </c>
      <c r="N167" s="1">
        <f>2.08+2.08</f>
        <v>4.16</v>
      </c>
      <c r="O167" s="1">
        <f t="shared" si="16"/>
        <v>145.65</v>
      </c>
      <c r="P167" s="9">
        <f t="shared" si="17"/>
        <v>2218.1999999999998</v>
      </c>
      <c r="Q167" s="1">
        <v>0</v>
      </c>
      <c r="R167" s="1">
        <v>0</v>
      </c>
    </row>
    <row r="168" spans="1:18" ht="15" customHeight="1" x14ac:dyDescent="0.25">
      <c r="A168" s="4">
        <v>350517</v>
      </c>
      <c r="B168" s="3" t="s">
        <v>22</v>
      </c>
      <c r="C168" s="3" t="s">
        <v>39</v>
      </c>
      <c r="D168" s="3" t="s">
        <v>21</v>
      </c>
      <c r="E168" s="1">
        <v>3087.09</v>
      </c>
      <c r="F168" s="1">
        <f t="shared" si="21"/>
        <v>1077.56</v>
      </c>
      <c r="G168" s="1">
        <v>0</v>
      </c>
      <c r="H168" s="1">
        <v>0</v>
      </c>
      <c r="I168" s="1">
        <v>0</v>
      </c>
      <c r="J168" s="1">
        <v>0</v>
      </c>
      <c r="K168" s="9">
        <f t="shared" si="15"/>
        <v>4164.6499999999996</v>
      </c>
      <c r="L168" s="1">
        <v>339.58</v>
      </c>
      <c r="M168" s="2">
        <v>63.26</v>
      </c>
      <c r="N168" s="1">
        <f>2.08*2</f>
        <v>4.16</v>
      </c>
      <c r="O168" s="1">
        <f t="shared" si="16"/>
        <v>407</v>
      </c>
      <c r="P168" s="9">
        <f t="shared" si="17"/>
        <v>3757.6499999999996</v>
      </c>
      <c r="Q168" s="1">
        <v>0</v>
      </c>
      <c r="R168" s="1">
        <v>0</v>
      </c>
    </row>
    <row r="169" spans="1:18" ht="15" customHeight="1" x14ac:dyDescent="0.25">
      <c r="A169" s="4">
        <v>350518</v>
      </c>
      <c r="B169" s="3" t="s">
        <v>22</v>
      </c>
      <c r="C169" s="3" t="s">
        <v>39</v>
      </c>
      <c r="D169" s="3" t="s">
        <v>49</v>
      </c>
      <c r="E169" s="1">
        <v>3087.09</v>
      </c>
      <c r="F169" s="1">
        <f>751.96+325.6+14.8</f>
        <v>1092.3599999999999</v>
      </c>
      <c r="G169" s="1">
        <v>0</v>
      </c>
      <c r="H169" s="1">
        <v>0</v>
      </c>
      <c r="I169" s="1">
        <v>0</v>
      </c>
      <c r="J169" s="1">
        <v>0</v>
      </c>
      <c r="K169" s="9">
        <f t="shared" si="15"/>
        <v>4179.45</v>
      </c>
      <c r="L169" s="1">
        <v>339.58</v>
      </c>
      <c r="M169" s="2">
        <v>63.26</v>
      </c>
      <c r="N169" s="1">
        <f>2.08*2+383.97</f>
        <v>388.13000000000005</v>
      </c>
      <c r="O169" s="1">
        <f t="shared" si="16"/>
        <v>790.97</v>
      </c>
      <c r="P169" s="9">
        <f t="shared" si="17"/>
        <v>3388.4799999999996</v>
      </c>
      <c r="Q169" s="1">
        <v>0</v>
      </c>
      <c r="R169" s="1">
        <v>0</v>
      </c>
    </row>
    <row r="170" spans="1:18" ht="15" customHeight="1" x14ac:dyDescent="0.25">
      <c r="A170" s="4">
        <v>350519</v>
      </c>
      <c r="B170" s="3" t="s">
        <v>22</v>
      </c>
      <c r="C170" s="3" t="s">
        <v>55</v>
      </c>
      <c r="D170" s="3" t="s">
        <v>49</v>
      </c>
      <c r="E170" s="1">
        <v>3087.09</v>
      </c>
      <c r="F170" s="1">
        <f t="shared" ref="F170:F182" si="23">751.96+325.6</f>
        <v>1077.56</v>
      </c>
      <c r="G170" s="1">
        <v>0</v>
      </c>
      <c r="H170" s="1">
        <v>0</v>
      </c>
      <c r="I170" s="1">
        <v>0</v>
      </c>
      <c r="J170" s="1">
        <v>0</v>
      </c>
      <c r="K170" s="9">
        <f t="shared" si="15"/>
        <v>4164.6499999999996</v>
      </c>
      <c r="L170" s="1">
        <v>339.58</v>
      </c>
      <c r="M170" s="2">
        <v>63.26</v>
      </c>
      <c r="N170" s="1">
        <f t="shared" ref="N170:N177" si="24">2.08*2</f>
        <v>4.16</v>
      </c>
      <c r="O170" s="1">
        <f t="shared" si="16"/>
        <v>407</v>
      </c>
      <c r="P170" s="9">
        <f t="shared" si="17"/>
        <v>3757.6499999999996</v>
      </c>
      <c r="Q170" s="1">
        <v>0</v>
      </c>
      <c r="R170" s="1">
        <v>0</v>
      </c>
    </row>
    <row r="171" spans="1:18" ht="15" customHeight="1" x14ac:dyDescent="0.25">
      <c r="A171" s="4">
        <v>350520</v>
      </c>
      <c r="B171" s="3" t="s">
        <v>22</v>
      </c>
      <c r="C171" s="3" t="s">
        <v>61</v>
      </c>
      <c r="D171" s="3" t="s">
        <v>42</v>
      </c>
      <c r="E171" s="1">
        <v>3087.09</v>
      </c>
      <c r="F171" s="1">
        <f t="shared" si="23"/>
        <v>1077.56</v>
      </c>
      <c r="G171" s="1">
        <v>0</v>
      </c>
      <c r="H171" s="1">
        <v>0</v>
      </c>
      <c r="I171" s="1">
        <v>0</v>
      </c>
      <c r="J171" s="1">
        <v>0</v>
      </c>
      <c r="K171" s="9">
        <f t="shared" si="15"/>
        <v>4164.6499999999996</v>
      </c>
      <c r="L171" s="1">
        <v>339.58</v>
      </c>
      <c r="M171" s="2">
        <v>63.26</v>
      </c>
      <c r="N171" s="1">
        <f t="shared" si="24"/>
        <v>4.16</v>
      </c>
      <c r="O171" s="1">
        <f t="shared" si="16"/>
        <v>407</v>
      </c>
      <c r="P171" s="9">
        <f t="shared" si="17"/>
        <v>3757.6499999999996</v>
      </c>
      <c r="Q171" s="1">
        <v>0</v>
      </c>
      <c r="R171" s="1">
        <v>0</v>
      </c>
    </row>
    <row r="172" spans="1:18" ht="15" customHeight="1" x14ac:dyDescent="0.25">
      <c r="A172" s="4">
        <v>350521</v>
      </c>
      <c r="B172" s="3" t="s">
        <v>24</v>
      </c>
      <c r="C172" s="3" t="s">
        <v>25</v>
      </c>
      <c r="D172" s="3" t="s">
        <v>50</v>
      </c>
      <c r="E172" s="1">
        <v>1286.29</v>
      </c>
      <c r="F172" s="1">
        <f t="shared" si="23"/>
        <v>1077.56</v>
      </c>
      <c r="G172" s="1">
        <v>0</v>
      </c>
      <c r="H172" s="1">
        <v>0</v>
      </c>
      <c r="I172" s="1">
        <v>0</v>
      </c>
      <c r="J172" s="1">
        <v>0</v>
      </c>
      <c r="K172" s="9">
        <f t="shared" si="15"/>
        <v>2363.85</v>
      </c>
      <c r="L172" s="1">
        <v>141.49</v>
      </c>
      <c r="M172" s="1">
        <v>0</v>
      </c>
      <c r="N172" s="1">
        <f t="shared" si="24"/>
        <v>4.16</v>
      </c>
      <c r="O172" s="1">
        <f t="shared" si="16"/>
        <v>145.65</v>
      </c>
      <c r="P172" s="9">
        <f t="shared" si="17"/>
        <v>2218.1999999999998</v>
      </c>
      <c r="Q172" s="1">
        <v>0</v>
      </c>
      <c r="R172" s="1">
        <v>0</v>
      </c>
    </row>
    <row r="173" spans="1:18" ht="15" customHeight="1" x14ac:dyDescent="0.25">
      <c r="A173" s="4">
        <v>350522</v>
      </c>
      <c r="B173" s="3" t="s">
        <v>22</v>
      </c>
      <c r="C173" s="3" t="s">
        <v>39</v>
      </c>
      <c r="D173" s="3" t="s">
        <v>50</v>
      </c>
      <c r="E173" s="1">
        <v>3087.09</v>
      </c>
      <c r="F173" s="1">
        <f t="shared" si="23"/>
        <v>1077.56</v>
      </c>
      <c r="G173" s="1">
        <v>0</v>
      </c>
      <c r="H173" s="1">
        <v>0</v>
      </c>
      <c r="I173" s="1">
        <v>0</v>
      </c>
      <c r="J173" s="1">
        <v>0</v>
      </c>
      <c r="K173" s="9">
        <f t="shared" si="15"/>
        <v>4164.6499999999996</v>
      </c>
      <c r="L173" s="1">
        <v>339.58</v>
      </c>
      <c r="M173" s="1">
        <v>63.26</v>
      </c>
      <c r="N173" s="1">
        <f t="shared" si="24"/>
        <v>4.16</v>
      </c>
      <c r="O173" s="1">
        <f t="shared" si="16"/>
        <v>407</v>
      </c>
      <c r="P173" s="9">
        <f t="shared" si="17"/>
        <v>3757.6499999999996</v>
      </c>
      <c r="Q173" s="1">
        <v>0</v>
      </c>
      <c r="R173" s="1">
        <v>0</v>
      </c>
    </row>
    <row r="174" spans="1:18" ht="15" customHeight="1" x14ac:dyDescent="0.25">
      <c r="A174" s="4">
        <v>350523</v>
      </c>
      <c r="B174" s="3" t="s">
        <v>22</v>
      </c>
      <c r="C174" s="3" t="s">
        <v>39</v>
      </c>
      <c r="D174" s="3" t="s">
        <v>41</v>
      </c>
      <c r="E174" s="1">
        <v>3087.09</v>
      </c>
      <c r="F174" s="1">
        <f t="shared" si="23"/>
        <v>1077.56</v>
      </c>
      <c r="G174" s="1">
        <v>0</v>
      </c>
      <c r="H174" s="1">
        <v>0</v>
      </c>
      <c r="I174" s="1">
        <v>0</v>
      </c>
      <c r="J174" s="1">
        <v>0</v>
      </c>
      <c r="K174" s="9">
        <f t="shared" si="15"/>
        <v>4164.6499999999996</v>
      </c>
      <c r="L174" s="1">
        <v>339.58</v>
      </c>
      <c r="M174" s="2">
        <v>63.26</v>
      </c>
      <c r="N174" s="1">
        <f t="shared" si="24"/>
        <v>4.16</v>
      </c>
      <c r="O174" s="1">
        <f t="shared" si="16"/>
        <v>407</v>
      </c>
      <c r="P174" s="9">
        <f t="shared" si="17"/>
        <v>3757.6499999999996</v>
      </c>
      <c r="Q174" s="1">
        <v>0</v>
      </c>
      <c r="R174" s="1">
        <v>0</v>
      </c>
    </row>
    <row r="175" spans="1:18" ht="15" customHeight="1" x14ac:dyDescent="0.25">
      <c r="A175" s="4">
        <v>350526</v>
      </c>
      <c r="B175" s="3" t="s">
        <v>22</v>
      </c>
      <c r="C175" s="3" t="s">
        <v>61</v>
      </c>
      <c r="D175" s="3" t="s">
        <v>49</v>
      </c>
      <c r="E175" s="1">
        <v>3087.09</v>
      </c>
      <c r="F175" s="1">
        <f t="shared" si="23"/>
        <v>1077.56</v>
      </c>
      <c r="G175" s="1">
        <v>0</v>
      </c>
      <c r="H175" s="1">
        <v>0</v>
      </c>
      <c r="I175" s="1">
        <v>0</v>
      </c>
      <c r="J175" s="1">
        <v>0</v>
      </c>
      <c r="K175" s="9">
        <f t="shared" si="15"/>
        <v>4164.6499999999996</v>
      </c>
      <c r="L175" s="1">
        <v>339.58</v>
      </c>
      <c r="M175" s="2">
        <v>63.26</v>
      </c>
      <c r="N175" s="1">
        <f t="shared" si="24"/>
        <v>4.16</v>
      </c>
      <c r="O175" s="1">
        <f t="shared" si="16"/>
        <v>407</v>
      </c>
      <c r="P175" s="9">
        <f t="shared" si="17"/>
        <v>3757.6499999999996</v>
      </c>
      <c r="Q175" s="1">
        <v>0</v>
      </c>
      <c r="R175" s="1">
        <v>0</v>
      </c>
    </row>
    <row r="176" spans="1:18" ht="15" customHeight="1" x14ac:dyDescent="0.25">
      <c r="A176" s="4">
        <v>350528</v>
      </c>
      <c r="B176" s="3" t="s">
        <v>22</v>
      </c>
      <c r="C176" s="3" t="s">
        <v>61</v>
      </c>
      <c r="D176" s="3" t="s">
        <v>33</v>
      </c>
      <c r="E176" s="1">
        <v>3087.09</v>
      </c>
      <c r="F176" s="1">
        <f t="shared" si="23"/>
        <v>1077.56</v>
      </c>
      <c r="G176" s="1">
        <v>0</v>
      </c>
      <c r="H176" s="1">
        <v>0</v>
      </c>
      <c r="I176" s="1">
        <v>0</v>
      </c>
      <c r="J176" s="1">
        <v>0</v>
      </c>
      <c r="K176" s="9">
        <f t="shared" si="15"/>
        <v>4164.6499999999996</v>
      </c>
      <c r="L176" s="1">
        <v>339.58</v>
      </c>
      <c r="M176" s="2">
        <v>63.26</v>
      </c>
      <c r="N176" s="1">
        <f t="shared" si="24"/>
        <v>4.16</v>
      </c>
      <c r="O176" s="1">
        <f t="shared" si="16"/>
        <v>407</v>
      </c>
      <c r="P176" s="9">
        <f t="shared" si="17"/>
        <v>3757.6499999999996</v>
      </c>
      <c r="Q176" s="1">
        <v>0</v>
      </c>
      <c r="R176" s="1">
        <v>0</v>
      </c>
    </row>
    <row r="177" spans="1:18" ht="15" customHeight="1" x14ac:dyDescent="0.25">
      <c r="A177" s="4">
        <v>350529</v>
      </c>
      <c r="B177" s="3" t="s">
        <v>22</v>
      </c>
      <c r="C177" s="3" t="s">
        <v>55</v>
      </c>
      <c r="D177" s="3" t="s">
        <v>33</v>
      </c>
      <c r="E177" s="1">
        <v>3087.09</v>
      </c>
      <c r="F177" s="1">
        <f t="shared" si="23"/>
        <v>1077.56</v>
      </c>
      <c r="G177" s="1">
        <v>0</v>
      </c>
      <c r="H177" s="1">
        <v>0</v>
      </c>
      <c r="I177" s="1">
        <v>0</v>
      </c>
      <c r="J177" s="1">
        <v>0</v>
      </c>
      <c r="K177" s="9">
        <f t="shared" si="15"/>
        <v>4164.6499999999996</v>
      </c>
      <c r="L177" s="1">
        <v>339.58</v>
      </c>
      <c r="M177" s="2">
        <v>63.26</v>
      </c>
      <c r="N177" s="1">
        <f t="shared" si="24"/>
        <v>4.16</v>
      </c>
      <c r="O177" s="1">
        <f t="shared" si="16"/>
        <v>407</v>
      </c>
      <c r="P177" s="9">
        <f t="shared" si="17"/>
        <v>3757.6499999999996</v>
      </c>
      <c r="Q177" s="1">
        <v>0</v>
      </c>
      <c r="R177" s="1">
        <v>0</v>
      </c>
    </row>
    <row r="178" spans="1:18" ht="15" customHeight="1" x14ac:dyDescent="0.25">
      <c r="A178" s="4">
        <v>350530</v>
      </c>
      <c r="B178" s="3" t="s">
        <v>22</v>
      </c>
      <c r="C178" s="3" t="s">
        <v>55</v>
      </c>
      <c r="D178" s="3" t="s">
        <v>43</v>
      </c>
      <c r="E178" s="1">
        <v>3087.09</v>
      </c>
      <c r="F178" s="1">
        <f t="shared" si="23"/>
        <v>1077.56</v>
      </c>
      <c r="G178" s="1">
        <v>0</v>
      </c>
      <c r="H178" s="1">
        <v>0</v>
      </c>
      <c r="I178" s="1">
        <v>0</v>
      </c>
      <c r="J178" s="1">
        <v>0</v>
      </c>
      <c r="K178" s="9">
        <f t="shared" si="15"/>
        <v>4164.6499999999996</v>
      </c>
      <c r="L178" s="1">
        <v>339.58</v>
      </c>
      <c r="M178" s="1">
        <v>63.26</v>
      </c>
      <c r="N178" s="1">
        <f>2.08*2+887.72</f>
        <v>891.88</v>
      </c>
      <c r="O178" s="1">
        <f t="shared" si="16"/>
        <v>1294.72</v>
      </c>
      <c r="P178" s="9">
        <f t="shared" si="17"/>
        <v>2869.9299999999994</v>
      </c>
      <c r="Q178" s="1">
        <v>0</v>
      </c>
      <c r="R178" s="1">
        <v>0</v>
      </c>
    </row>
    <row r="179" spans="1:18" ht="15" customHeight="1" x14ac:dyDescent="0.25">
      <c r="A179" s="4">
        <v>350531</v>
      </c>
      <c r="B179" s="3" t="s">
        <v>24</v>
      </c>
      <c r="C179" s="3" t="s">
        <v>25</v>
      </c>
      <c r="D179" s="3" t="s">
        <v>21</v>
      </c>
      <c r="E179" s="1">
        <v>1286.29</v>
      </c>
      <c r="F179" s="1">
        <f t="shared" si="23"/>
        <v>1077.56</v>
      </c>
      <c r="G179" s="1">
        <v>0</v>
      </c>
      <c r="H179" s="1">
        <v>0</v>
      </c>
      <c r="I179" s="1">
        <v>0</v>
      </c>
      <c r="J179" s="1">
        <v>0</v>
      </c>
      <c r="K179" s="9">
        <f t="shared" si="15"/>
        <v>2363.85</v>
      </c>
      <c r="L179" s="1">
        <v>141.49</v>
      </c>
      <c r="M179" s="1">
        <v>0</v>
      </c>
      <c r="N179" s="1">
        <f t="shared" ref="N179:N186" si="25">2.08*2</f>
        <v>4.16</v>
      </c>
      <c r="O179" s="1">
        <f t="shared" si="16"/>
        <v>145.65</v>
      </c>
      <c r="P179" s="9">
        <f t="shared" si="17"/>
        <v>2218.1999999999998</v>
      </c>
      <c r="Q179" s="1">
        <v>0</v>
      </c>
      <c r="R179" s="1">
        <v>0</v>
      </c>
    </row>
    <row r="180" spans="1:18" ht="15" customHeight="1" x14ac:dyDescent="0.25">
      <c r="A180" s="4">
        <v>350532</v>
      </c>
      <c r="B180" s="3" t="s">
        <v>22</v>
      </c>
      <c r="C180" s="3" t="s">
        <v>39</v>
      </c>
      <c r="D180" s="3" t="s">
        <v>42</v>
      </c>
      <c r="E180" s="1">
        <v>3087.09</v>
      </c>
      <c r="F180" s="1">
        <f t="shared" si="23"/>
        <v>1077.56</v>
      </c>
      <c r="G180" s="1">
        <v>0</v>
      </c>
      <c r="H180" s="1">
        <v>0</v>
      </c>
      <c r="I180" s="1">
        <v>0</v>
      </c>
      <c r="J180" s="1">
        <v>0</v>
      </c>
      <c r="K180" s="9">
        <f t="shared" si="15"/>
        <v>4164.6499999999996</v>
      </c>
      <c r="L180" s="1">
        <v>339.58</v>
      </c>
      <c r="M180" s="1">
        <v>63.26</v>
      </c>
      <c r="N180" s="1">
        <f t="shared" si="25"/>
        <v>4.16</v>
      </c>
      <c r="O180" s="1">
        <f t="shared" si="16"/>
        <v>407</v>
      </c>
      <c r="P180" s="9">
        <f t="shared" si="17"/>
        <v>3757.6499999999996</v>
      </c>
      <c r="Q180" s="1">
        <v>0</v>
      </c>
      <c r="R180" s="1">
        <v>0</v>
      </c>
    </row>
    <row r="181" spans="1:18" ht="15" customHeight="1" x14ac:dyDescent="0.25">
      <c r="A181" s="4">
        <v>350533</v>
      </c>
      <c r="B181" s="3" t="s">
        <v>22</v>
      </c>
      <c r="C181" s="3" t="s">
        <v>61</v>
      </c>
      <c r="D181" s="3" t="s">
        <v>41</v>
      </c>
      <c r="E181" s="1">
        <v>3087.09</v>
      </c>
      <c r="F181" s="1">
        <f t="shared" si="23"/>
        <v>1077.56</v>
      </c>
      <c r="G181" s="1">
        <v>0</v>
      </c>
      <c r="H181" s="1">
        <v>0</v>
      </c>
      <c r="I181" s="1">
        <v>0</v>
      </c>
      <c r="J181" s="1">
        <v>0</v>
      </c>
      <c r="K181" s="9">
        <f t="shared" ref="K181:K205" si="26">SUM(E181:J181)+Q181+R181</f>
        <v>4164.6499999999996</v>
      </c>
      <c r="L181" s="1">
        <v>339.58</v>
      </c>
      <c r="M181" s="1">
        <v>63.26</v>
      </c>
      <c r="N181" s="1">
        <f t="shared" si="25"/>
        <v>4.16</v>
      </c>
      <c r="O181" s="1">
        <f t="shared" ref="O181:O205" si="27">SUM(L181:N181)</f>
        <v>407</v>
      </c>
      <c r="P181" s="9">
        <f t="shared" ref="P181:P218" si="28">K181-O181</f>
        <v>3757.6499999999996</v>
      </c>
      <c r="Q181" s="1">
        <v>0</v>
      </c>
      <c r="R181" s="1">
        <v>0</v>
      </c>
    </row>
    <row r="182" spans="1:18" ht="15" customHeight="1" x14ac:dyDescent="0.25">
      <c r="A182" s="4">
        <v>350534</v>
      </c>
      <c r="B182" s="3" t="s">
        <v>22</v>
      </c>
      <c r="C182" s="3" t="s">
        <v>61</v>
      </c>
      <c r="D182" s="3" t="s">
        <v>44</v>
      </c>
      <c r="E182" s="1">
        <v>3087.09</v>
      </c>
      <c r="F182" s="1">
        <f t="shared" si="23"/>
        <v>1077.56</v>
      </c>
      <c r="G182" s="1">
        <v>0</v>
      </c>
      <c r="H182" s="1">
        <v>0</v>
      </c>
      <c r="I182" s="1">
        <v>0</v>
      </c>
      <c r="J182" s="1">
        <v>0</v>
      </c>
      <c r="K182" s="9">
        <f t="shared" si="26"/>
        <v>4164.6499999999996</v>
      </c>
      <c r="L182" s="1">
        <v>339.58</v>
      </c>
      <c r="M182" s="1">
        <v>63.26</v>
      </c>
      <c r="N182" s="1">
        <f t="shared" si="25"/>
        <v>4.16</v>
      </c>
      <c r="O182" s="1">
        <f t="shared" si="27"/>
        <v>407</v>
      </c>
      <c r="P182" s="9">
        <f t="shared" si="28"/>
        <v>3757.6499999999996</v>
      </c>
      <c r="Q182" s="1">
        <v>0</v>
      </c>
      <c r="R182" s="1">
        <v>0</v>
      </c>
    </row>
    <row r="183" spans="1:18" ht="15" customHeight="1" x14ac:dyDescent="0.25">
      <c r="A183" s="4">
        <v>350535</v>
      </c>
      <c r="B183" s="3" t="s">
        <v>24</v>
      </c>
      <c r="C183" s="3" t="s">
        <v>25</v>
      </c>
      <c r="D183" s="3" t="s">
        <v>43</v>
      </c>
      <c r="E183" s="1">
        <v>1286.29</v>
      </c>
      <c r="F183" s="1">
        <f>751.96+296</f>
        <v>1047.96</v>
      </c>
      <c r="G183" s="1">
        <v>0</v>
      </c>
      <c r="H183" s="1">
        <v>0</v>
      </c>
      <c r="I183" s="1">
        <v>0</v>
      </c>
      <c r="J183" s="1">
        <v>0</v>
      </c>
      <c r="K183" s="9">
        <f t="shared" si="26"/>
        <v>2334.25</v>
      </c>
      <c r="L183" s="1">
        <v>141.49</v>
      </c>
      <c r="M183" s="1">
        <v>0</v>
      </c>
      <c r="N183" s="1">
        <f t="shared" si="25"/>
        <v>4.16</v>
      </c>
      <c r="O183" s="1">
        <f t="shared" si="27"/>
        <v>145.65</v>
      </c>
      <c r="P183" s="9">
        <f t="shared" si="28"/>
        <v>2188.6</v>
      </c>
      <c r="Q183" s="1">
        <v>0</v>
      </c>
      <c r="R183" s="1">
        <v>0</v>
      </c>
    </row>
    <row r="184" spans="1:18" ht="15" customHeight="1" x14ac:dyDescent="0.25">
      <c r="A184" s="4">
        <v>350536</v>
      </c>
      <c r="B184" s="3" t="s">
        <v>22</v>
      </c>
      <c r="C184" s="3" t="s">
        <v>55</v>
      </c>
      <c r="D184" s="3" t="s">
        <v>50</v>
      </c>
      <c r="E184" s="1">
        <v>3087.09</v>
      </c>
      <c r="F184" s="1">
        <f>751.96+103.6</f>
        <v>855.56000000000006</v>
      </c>
      <c r="G184" s="1">
        <v>0</v>
      </c>
      <c r="H184" s="1">
        <v>0</v>
      </c>
      <c r="I184" s="1">
        <v>0</v>
      </c>
      <c r="J184" s="1">
        <v>0</v>
      </c>
      <c r="K184" s="9">
        <f t="shared" si="26"/>
        <v>3942.65</v>
      </c>
      <c r="L184" s="1">
        <v>339.58</v>
      </c>
      <c r="M184" s="2">
        <v>63.26</v>
      </c>
      <c r="N184" s="1">
        <f t="shared" si="25"/>
        <v>4.16</v>
      </c>
      <c r="O184" s="1">
        <f t="shared" si="27"/>
        <v>407</v>
      </c>
      <c r="P184" s="9">
        <f t="shared" si="28"/>
        <v>3535.65</v>
      </c>
      <c r="Q184" s="1">
        <v>0</v>
      </c>
      <c r="R184" s="1">
        <v>0</v>
      </c>
    </row>
    <row r="185" spans="1:18" ht="15" customHeight="1" x14ac:dyDescent="0.25">
      <c r="A185" s="4">
        <v>350537</v>
      </c>
      <c r="B185" s="3" t="s">
        <v>22</v>
      </c>
      <c r="C185" s="3" t="s">
        <v>54</v>
      </c>
      <c r="D185" s="3" t="s">
        <v>19</v>
      </c>
      <c r="E185" s="1">
        <v>3087.09</v>
      </c>
      <c r="F185" s="1">
        <f t="shared" ref="F185:F191" si="29">751.96+325.6</f>
        <v>1077.56</v>
      </c>
      <c r="G185" s="1">
        <v>0</v>
      </c>
      <c r="H185" s="1">
        <v>0</v>
      </c>
      <c r="I185" s="1">
        <v>0</v>
      </c>
      <c r="J185" s="1">
        <v>0</v>
      </c>
      <c r="K185" s="9">
        <f t="shared" si="26"/>
        <v>4164.6499999999996</v>
      </c>
      <c r="L185" s="1">
        <v>339.58</v>
      </c>
      <c r="M185" s="1">
        <v>63.26</v>
      </c>
      <c r="N185" s="1">
        <f t="shared" si="25"/>
        <v>4.16</v>
      </c>
      <c r="O185" s="1">
        <f t="shared" si="27"/>
        <v>407</v>
      </c>
      <c r="P185" s="9">
        <f t="shared" si="28"/>
        <v>3757.6499999999996</v>
      </c>
      <c r="Q185" s="1">
        <v>0</v>
      </c>
      <c r="R185" s="1">
        <v>0</v>
      </c>
    </row>
    <row r="186" spans="1:18" ht="15" customHeight="1" x14ac:dyDescent="0.25">
      <c r="A186" s="4">
        <v>350538</v>
      </c>
      <c r="B186" s="3" t="s">
        <v>22</v>
      </c>
      <c r="C186" s="3" t="s">
        <v>55</v>
      </c>
      <c r="D186" s="3" t="s">
        <v>47</v>
      </c>
      <c r="E186" s="1">
        <v>3087.09</v>
      </c>
      <c r="F186" s="1">
        <f t="shared" si="29"/>
        <v>1077.56</v>
      </c>
      <c r="G186" s="1">
        <v>0</v>
      </c>
      <c r="H186" s="1">
        <v>0</v>
      </c>
      <c r="I186" s="1">
        <v>0</v>
      </c>
      <c r="J186" s="1">
        <v>0</v>
      </c>
      <c r="K186" s="9">
        <f t="shared" si="26"/>
        <v>4164.6499999999996</v>
      </c>
      <c r="L186" s="1">
        <v>339.58</v>
      </c>
      <c r="M186" s="1">
        <v>63.26</v>
      </c>
      <c r="N186" s="1">
        <f t="shared" si="25"/>
        <v>4.16</v>
      </c>
      <c r="O186" s="1">
        <f t="shared" si="27"/>
        <v>407</v>
      </c>
      <c r="P186" s="9">
        <f t="shared" si="28"/>
        <v>3757.6499999999996</v>
      </c>
      <c r="Q186" s="1">
        <v>0</v>
      </c>
      <c r="R186" s="1">
        <v>0</v>
      </c>
    </row>
    <row r="187" spans="1:18" ht="15" customHeight="1" x14ac:dyDescent="0.25">
      <c r="A187" s="4">
        <v>350539</v>
      </c>
      <c r="B187" s="3" t="s">
        <v>37</v>
      </c>
      <c r="C187" s="3" t="s">
        <v>37</v>
      </c>
      <c r="D187" s="3" t="s">
        <v>19</v>
      </c>
      <c r="E187" s="1">
        <v>13080.27</v>
      </c>
      <c r="F187" s="1">
        <f t="shared" si="29"/>
        <v>1077.56</v>
      </c>
      <c r="G187" s="1">
        <v>0</v>
      </c>
      <c r="H187" s="1">
        <v>0</v>
      </c>
      <c r="I187" s="1">
        <v>0</v>
      </c>
      <c r="J187" s="1">
        <v>0</v>
      </c>
      <c r="K187" s="9">
        <f>SUM(E187:J187)+Q187+R187</f>
        <v>14157.83</v>
      </c>
      <c r="L187" s="1">
        <v>570.88</v>
      </c>
      <c r="M187" s="1">
        <v>2570.7199999999998</v>
      </c>
      <c r="N187" s="1">
        <v>0</v>
      </c>
      <c r="O187" s="1">
        <f t="shared" si="27"/>
        <v>3141.6</v>
      </c>
      <c r="P187" s="9">
        <f t="shared" si="28"/>
        <v>11016.23</v>
      </c>
      <c r="Q187" s="1">
        <v>0</v>
      </c>
      <c r="R187" s="1">
        <v>0</v>
      </c>
    </row>
    <row r="188" spans="1:18" ht="15" customHeight="1" x14ac:dyDescent="0.25">
      <c r="A188" s="4">
        <v>350541</v>
      </c>
      <c r="B188" s="3" t="s">
        <v>22</v>
      </c>
      <c r="C188" s="3" t="s">
        <v>61</v>
      </c>
      <c r="D188" s="3" t="s">
        <v>49</v>
      </c>
      <c r="E188" s="1">
        <v>3087.09</v>
      </c>
      <c r="F188" s="1">
        <f t="shared" si="29"/>
        <v>1077.56</v>
      </c>
      <c r="G188" s="1">
        <v>0</v>
      </c>
      <c r="H188" s="1">
        <v>0</v>
      </c>
      <c r="I188" s="1">
        <v>0</v>
      </c>
      <c r="J188" s="1">
        <v>0</v>
      </c>
      <c r="K188" s="9">
        <f t="shared" si="26"/>
        <v>4164.6499999999996</v>
      </c>
      <c r="L188" s="1">
        <v>339.58</v>
      </c>
      <c r="M188" s="1">
        <v>63.26</v>
      </c>
      <c r="N188" s="1">
        <f t="shared" ref="N188:N193" si="30">2.08*2</f>
        <v>4.16</v>
      </c>
      <c r="O188" s="1">
        <f t="shared" si="27"/>
        <v>407</v>
      </c>
      <c r="P188" s="9">
        <f t="shared" si="28"/>
        <v>3757.6499999999996</v>
      </c>
      <c r="Q188" s="1">
        <v>0</v>
      </c>
      <c r="R188" s="1">
        <v>0</v>
      </c>
    </row>
    <row r="189" spans="1:18" ht="15" customHeight="1" x14ac:dyDescent="0.25">
      <c r="A189" s="4">
        <v>350542</v>
      </c>
      <c r="B189" s="3" t="s">
        <v>22</v>
      </c>
      <c r="C189" s="3" t="s">
        <v>61</v>
      </c>
      <c r="D189" s="3" t="s">
        <v>52</v>
      </c>
      <c r="E189" s="1">
        <v>3087.09</v>
      </c>
      <c r="F189" s="1">
        <f t="shared" si="29"/>
        <v>1077.56</v>
      </c>
      <c r="G189" s="1">
        <v>0</v>
      </c>
      <c r="H189" s="1">
        <v>0</v>
      </c>
      <c r="I189" s="1">
        <v>0</v>
      </c>
      <c r="J189" s="1">
        <v>0</v>
      </c>
      <c r="K189" s="9">
        <f>SUM(E189:J189)</f>
        <v>4164.6499999999996</v>
      </c>
      <c r="L189" s="1">
        <v>339.58</v>
      </c>
      <c r="M189" s="1">
        <v>63.26</v>
      </c>
      <c r="N189" s="1">
        <f t="shared" si="30"/>
        <v>4.16</v>
      </c>
      <c r="O189" s="1">
        <f t="shared" si="27"/>
        <v>407</v>
      </c>
      <c r="P189" s="9">
        <f t="shared" si="28"/>
        <v>3757.6499999999996</v>
      </c>
      <c r="Q189" s="1">
        <v>0</v>
      </c>
      <c r="R189" s="1">
        <v>0</v>
      </c>
    </row>
    <row r="190" spans="1:18" ht="15" customHeight="1" x14ac:dyDescent="0.25">
      <c r="A190" s="4">
        <v>350543</v>
      </c>
      <c r="B190" s="3" t="s">
        <v>22</v>
      </c>
      <c r="C190" s="3" t="s">
        <v>39</v>
      </c>
      <c r="D190" s="3" t="s">
        <v>21</v>
      </c>
      <c r="E190" s="1">
        <v>3087.09</v>
      </c>
      <c r="F190" s="1">
        <f t="shared" si="29"/>
        <v>1077.56</v>
      </c>
      <c r="G190" s="1">
        <v>0</v>
      </c>
      <c r="H190" s="1">
        <v>0</v>
      </c>
      <c r="I190" s="1">
        <v>0</v>
      </c>
      <c r="J190" s="1">
        <v>0</v>
      </c>
      <c r="K190" s="9">
        <f t="shared" si="26"/>
        <v>4164.6499999999996</v>
      </c>
      <c r="L190" s="1">
        <v>339.58</v>
      </c>
      <c r="M190" s="1">
        <v>49.04</v>
      </c>
      <c r="N190" s="1">
        <f t="shared" si="30"/>
        <v>4.16</v>
      </c>
      <c r="O190" s="1">
        <f>SUM(L190:N190)</f>
        <v>392.78000000000003</v>
      </c>
      <c r="P190" s="9">
        <f t="shared" si="28"/>
        <v>3771.8699999999994</v>
      </c>
      <c r="Q190" s="1">
        <v>0</v>
      </c>
      <c r="R190" s="1">
        <v>0</v>
      </c>
    </row>
    <row r="191" spans="1:18" ht="15" customHeight="1" x14ac:dyDescent="0.25">
      <c r="A191" s="4">
        <v>350544</v>
      </c>
      <c r="B191" s="3" t="s">
        <v>22</v>
      </c>
      <c r="C191" s="3" t="s">
        <v>55</v>
      </c>
      <c r="D191" s="3" t="s">
        <v>45</v>
      </c>
      <c r="E191" s="1">
        <v>3087.09</v>
      </c>
      <c r="F191" s="1">
        <f t="shared" si="29"/>
        <v>1077.56</v>
      </c>
      <c r="G191" s="1">
        <v>0</v>
      </c>
      <c r="H191" s="1">
        <v>0</v>
      </c>
      <c r="I191" s="1">
        <v>0</v>
      </c>
      <c r="J191" s="1">
        <v>0</v>
      </c>
      <c r="K191" s="9">
        <f t="shared" si="26"/>
        <v>4164.6499999999996</v>
      </c>
      <c r="L191" s="1">
        <v>339.58</v>
      </c>
      <c r="M191" s="1">
        <v>63.26</v>
      </c>
      <c r="N191" s="1">
        <f t="shared" si="30"/>
        <v>4.16</v>
      </c>
      <c r="O191" s="1">
        <f t="shared" si="27"/>
        <v>407</v>
      </c>
      <c r="P191" s="9">
        <f t="shared" si="28"/>
        <v>3757.6499999999996</v>
      </c>
      <c r="Q191" s="1">
        <v>0</v>
      </c>
      <c r="R191" s="1">
        <v>0</v>
      </c>
    </row>
    <row r="192" spans="1:18" ht="15" customHeight="1" x14ac:dyDescent="0.25">
      <c r="A192" s="4">
        <v>350545</v>
      </c>
      <c r="B192" s="3" t="s">
        <v>24</v>
      </c>
      <c r="C192" s="3" t="s">
        <v>25</v>
      </c>
      <c r="D192" s="3" t="s">
        <v>41</v>
      </c>
      <c r="E192" s="1">
        <v>1286.29</v>
      </c>
      <c r="F192" s="1">
        <f>751.96+162.8</f>
        <v>914.76</v>
      </c>
      <c r="G192" s="1">
        <v>0</v>
      </c>
      <c r="H192" s="1">
        <v>0</v>
      </c>
      <c r="I192" s="1">
        <v>0</v>
      </c>
      <c r="J192" s="1">
        <v>0</v>
      </c>
      <c r="K192" s="9">
        <f t="shared" si="26"/>
        <v>2201.0500000000002</v>
      </c>
      <c r="L192" s="1">
        <v>141.49</v>
      </c>
      <c r="M192" s="1">
        <v>0</v>
      </c>
      <c r="N192" s="1">
        <f t="shared" si="30"/>
        <v>4.16</v>
      </c>
      <c r="O192" s="1">
        <f t="shared" si="27"/>
        <v>145.65</v>
      </c>
      <c r="P192" s="9">
        <f t="shared" si="28"/>
        <v>2055.4</v>
      </c>
      <c r="Q192" s="1">
        <v>0</v>
      </c>
      <c r="R192" s="1">
        <v>0</v>
      </c>
    </row>
    <row r="193" spans="1:18" ht="15" customHeight="1" x14ac:dyDescent="0.25">
      <c r="A193" s="4">
        <v>350556</v>
      </c>
      <c r="B193" s="3" t="s">
        <v>24</v>
      </c>
      <c r="C193" s="3" t="s">
        <v>25</v>
      </c>
      <c r="D193" s="3" t="s">
        <v>56</v>
      </c>
      <c r="E193" s="1">
        <v>1286.29</v>
      </c>
      <c r="F193" s="1">
        <f t="shared" ref="F193:F206" si="31">751.96+325.6</f>
        <v>1077.56</v>
      </c>
      <c r="G193" s="1">
        <v>0</v>
      </c>
      <c r="H193" s="1">
        <v>0</v>
      </c>
      <c r="I193" s="1">
        <v>0</v>
      </c>
      <c r="J193" s="1">
        <v>0</v>
      </c>
      <c r="K193" s="9">
        <f t="shared" si="26"/>
        <v>2363.85</v>
      </c>
      <c r="L193" s="1">
        <v>141.49</v>
      </c>
      <c r="M193" s="1">
        <v>0</v>
      </c>
      <c r="N193" s="1">
        <f t="shared" si="30"/>
        <v>4.16</v>
      </c>
      <c r="O193" s="1">
        <f t="shared" si="27"/>
        <v>145.65</v>
      </c>
      <c r="P193" s="9">
        <f t="shared" si="28"/>
        <v>2218.1999999999998</v>
      </c>
      <c r="Q193" s="1">
        <v>0</v>
      </c>
      <c r="R193" s="1">
        <v>0</v>
      </c>
    </row>
    <row r="194" spans="1:18" ht="15" customHeight="1" x14ac:dyDescent="0.25">
      <c r="A194" s="4">
        <v>350557</v>
      </c>
      <c r="B194" s="3" t="s">
        <v>22</v>
      </c>
      <c r="C194" s="3" t="s">
        <v>39</v>
      </c>
      <c r="D194" s="3" t="s">
        <v>33</v>
      </c>
      <c r="E194" s="1">
        <v>3087.09</v>
      </c>
      <c r="F194" s="1">
        <f t="shared" si="31"/>
        <v>1077.56</v>
      </c>
      <c r="G194" s="1">
        <v>0</v>
      </c>
      <c r="H194" s="1">
        <v>0</v>
      </c>
      <c r="I194" s="1">
        <v>0</v>
      </c>
      <c r="J194" s="1">
        <v>0</v>
      </c>
      <c r="K194" s="9">
        <f t="shared" si="26"/>
        <v>4164.6499999999996</v>
      </c>
      <c r="L194" s="1">
        <v>339.58</v>
      </c>
      <c r="M194" s="1">
        <v>49.04</v>
      </c>
      <c r="N194" s="1">
        <f>2.08*2+459.76</f>
        <v>463.92</v>
      </c>
      <c r="O194" s="1">
        <f t="shared" si="27"/>
        <v>852.54</v>
      </c>
      <c r="P194" s="9">
        <f t="shared" si="28"/>
        <v>3312.1099999999997</v>
      </c>
      <c r="Q194" s="1">
        <v>0</v>
      </c>
      <c r="R194" s="1">
        <v>0</v>
      </c>
    </row>
    <row r="195" spans="1:18" ht="15" customHeight="1" x14ac:dyDescent="0.25">
      <c r="A195" s="4">
        <v>350558</v>
      </c>
      <c r="B195" s="4" t="s">
        <v>22</v>
      </c>
      <c r="C195" s="3" t="s">
        <v>39</v>
      </c>
      <c r="D195" s="3" t="s">
        <v>43</v>
      </c>
      <c r="E195" s="1">
        <v>3087.09</v>
      </c>
      <c r="F195" s="1">
        <f t="shared" si="31"/>
        <v>1077.56</v>
      </c>
      <c r="G195" s="1">
        <v>0</v>
      </c>
      <c r="H195" s="1">
        <v>0</v>
      </c>
      <c r="I195" s="1">
        <v>0</v>
      </c>
      <c r="J195" s="1">
        <v>0</v>
      </c>
      <c r="K195" s="9">
        <f>+E195+F195+G195+H195+I195+J195</f>
        <v>4164.6499999999996</v>
      </c>
      <c r="L195" s="1">
        <v>339.58</v>
      </c>
      <c r="M195" s="2">
        <v>49.04</v>
      </c>
      <c r="N195" s="1">
        <f t="shared" ref="N195:N201" si="32">2.08*2</f>
        <v>4.16</v>
      </c>
      <c r="O195" s="1">
        <f t="shared" si="27"/>
        <v>392.78000000000003</v>
      </c>
      <c r="P195" s="9">
        <f t="shared" si="28"/>
        <v>3771.8699999999994</v>
      </c>
      <c r="Q195" s="1">
        <v>0</v>
      </c>
      <c r="R195" s="1">
        <v>0</v>
      </c>
    </row>
    <row r="196" spans="1:18" ht="15" customHeight="1" x14ac:dyDescent="0.25">
      <c r="A196" s="4">
        <v>350559</v>
      </c>
      <c r="B196" s="3" t="s">
        <v>22</v>
      </c>
      <c r="C196" s="3" t="s">
        <v>61</v>
      </c>
      <c r="D196" s="3" t="s">
        <v>44</v>
      </c>
      <c r="E196" s="1">
        <v>3087.09</v>
      </c>
      <c r="F196" s="1">
        <f t="shared" si="31"/>
        <v>1077.56</v>
      </c>
      <c r="G196" s="1">
        <v>0</v>
      </c>
      <c r="H196" s="1">
        <v>0</v>
      </c>
      <c r="I196" s="1">
        <v>0</v>
      </c>
      <c r="J196" s="1">
        <v>0</v>
      </c>
      <c r="K196" s="9">
        <f t="shared" si="26"/>
        <v>4164.6499999999996</v>
      </c>
      <c r="L196" s="1">
        <v>339.58</v>
      </c>
      <c r="M196" s="1">
        <v>63.26</v>
      </c>
      <c r="N196" s="1">
        <f t="shared" si="32"/>
        <v>4.16</v>
      </c>
      <c r="O196" s="1">
        <f t="shared" si="27"/>
        <v>407</v>
      </c>
      <c r="P196" s="9">
        <f t="shared" si="28"/>
        <v>3757.6499999999996</v>
      </c>
      <c r="Q196" s="1">
        <v>0</v>
      </c>
      <c r="R196" s="1">
        <v>0</v>
      </c>
    </row>
    <row r="197" spans="1:18" ht="15" customHeight="1" x14ac:dyDescent="0.25">
      <c r="A197" s="4">
        <v>350560</v>
      </c>
      <c r="B197" s="3" t="s">
        <v>22</v>
      </c>
      <c r="C197" s="3" t="s">
        <v>39</v>
      </c>
      <c r="D197" s="3" t="s">
        <v>52</v>
      </c>
      <c r="E197" s="1">
        <v>3087.09</v>
      </c>
      <c r="F197" s="1">
        <f t="shared" si="31"/>
        <v>1077.56</v>
      </c>
      <c r="G197" s="1">
        <v>0</v>
      </c>
      <c r="H197" s="1">
        <v>0</v>
      </c>
      <c r="I197" s="1">
        <v>0</v>
      </c>
      <c r="J197" s="1">
        <v>0</v>
      </c>
      <c r="K197" s="9">
        <f t="shared" si="26"/>
        <v>4164.6499999999996</v>
      </c>
      <c r="L197" s="1">
        <v>339.58</v>
      </c>
      <c r="M197" s="1">
        <v>63.26</v>
      </c>
      <c r="N197" s="1">
        <f t="shared" si="32"/>
        <v>4.16</v>
      </c>
      <c r="O197" s="1">
        <f t="shared" si="27"/>
        <v>407</v>
      </c>
      <c r="P197" s="9">
        <f t="shared" si="28"/>
        <v>3757.6499999999996</v>
      </c>
      <c r="Q197" s="1">
        <v>0</v>
      </c>
      <c r="R197" s="1">
        <v>0</v>
      </c>
    </row>
    <row r="198" spans="1:18" ht="15" customHeight="1" x14ac:dyDescent="0.25">
      <c r="A198" s="4">
        <v>350561</v>
      </c>
      <c r="B198" s="3" t="s">
        <v>22</v>
      </c>
      <c r="C198" s="3" t="s">
        <v>39</v>
      </c>
      <c r="D198" s="3" t="s">
        <v>44</v>
      </c>
      <c r="E198" s="1">
        <v>3087.09</v>
      </c>
      <c r="F198" s="1">
        <f t="shared" si="31"/>
        <v>1077.56</v>
      </c>
      <c r="G198" s="1">
        <v>0</v>
      </c>
      <c r="H198" s="1">
        <v>0</v>
      </c>
      <c r="I198" s="1">
        <v>0</v>
      </c>
      <c r="J198" s="1">
        <v>0</v>
      </c>
      <c r="K198" s="9">
        <f t="shared" si="26"/>
        <v>4164.6499999999996</v>
      </c>
      <c r="L198" s="1">
        <v>339.58</v>
      </c>
      <c r="M198" s="1">
        <v>63.26</v>
      </c>
      <c r="N198" s="1">
        <f t="shared" si="32"/>
        <v>4.16</v>
      </c>
      <c r="O198" s="1">
        <f t="shared" si="27"/>
        <v>407</v>
      </c>
      <c r="P198" s="9">
        <f t="shared" si="28"/>
        <v>3757.6499999999996</v>
      </c>
      <c r="Q198" s="1">
        <v>0</v>
      </c>
      <c r="R198" s="1">
        <v>0</v>
      </c>
    </row>
    <row r="199" spans="1:18" ht="15" customHeight="1" x14ac:dyDescent="0.25">
      <c r="A199" s="4">
        <v>350562</v>
      </c>
      <c r="B199" s="3" t="s">
        <v>22</v>
      </c>
      <c r="C199" s="3" t="s">
        <v>61</v>
      </c>
      <c r="D199" s="3" t="s">
        <v>49</v>
      </c>
      <c r="E199" s="1">
        <v>3087.09</v>
      </c>
      <c r="F199" s="1">
        <f t="shared" si="31"/>
        <v>1077.56</v>
      </c>
      <c r="G199" s="1">
        <v>0</v>
      </c>
      <c r="H199" s="1">
        <v>0</v>
      </c>
      <c r="I199" s="1">
        <v>0</v>
      </c>
      <c r="J199" s="1">
        <v>0</v>
      </c>
      <c r="K199" s="9">
        <f t="shared" si="26"/>
        <v>4164.6499999999996</v>
      </c>
      <c r="L199" s="1">
        <v>339.58</v>
      </c>
      <c r="M199" s="1">
        <v>63.26</v>
      </c>
      <c r="N199" s="1">
        <f t="shared" si="32"/>
        <v>4.16</v>
      </c>
      <c r="O199" s="1">
        <f t="shared" si="27"/>
        <v>407</v>
      </c>
      <c r="P199" s="9">
        <f t="shared" si="28"/>
        <v>3757.6499999999996</v>
      </c>
      <c r="Q199" s="1">
        <v>0</v>
      </c>
      <c r="R199" s="1">
        <v>0</v>
      </c>
    </row>
    <row r="200" spans="1:18" ht="15" customHeight="1" x14ac:dyDescent="0.25">
      <c r="A200" s="4">
        <v>350563</v>
      </c>
      <c r="B200" s="3" t="s">
        <v>22</v>
      </c>
      <c r="C200" s="3" t="s">
        <v>39</v>
      </c>
      <c r="D200" s="3" t="s">
        <v>49</v>
      </c>
      <c r="E200" s="1">
        <v>3087.09</v>
      </c>
      <c r="F200" s="1">
        <f t="shared" si="31"/>
        <v>1077.56</v>
      </c>
      <c r="G200" s="1">
        <v>0</v>
      </c>
      <c r="H200" s="1">
        <v>0</v>
      </c>
      <c r="I200" s="1">
        <v>0</v>
      </c>
      <c r="J200" s="1">
        <v>0</v>
      </c>
      <c r="K200" s="9">
        <f t="shared" si="26"/>
        <v>4164.6499999999996</v>
      </c>
      <c r="L200" s="1">
        <v>339.58</v>
      </c>
      <c r="M200" s="1">
        <v>63.26</v>
      </c>
      <c r="N200" s="1">
        <f t="shared" si="32"/>
        <v>4.16</v>
      </c>
      <c r="O200" s="1">
        <f t="shared" si="27"/>
        <v>407</v>
      </c>
      <c r="P200" s="9">
        <f t="shared" si="28"/>
        <v>3757.6499999999996</v>
      </c>
      <c r="Q200" s="1">
        <v>0</v>
      </c>
      <c r="R200" s="1">
        <v>0</v>
      </c>
    </row>
    <row r="201" spans="1:18" ht="15" customHeight="1" x14ac:dyDescent="0.25">
      <c r="A201" s="4">
        <v>350564</v>
      </c>
      <c r="B201" s="3" t="s">
        <v>22</v>
      </c>
      <c r="C201" s="3" t="s">
        <v>61</v>
      </c>
      <c r="D201" s="3" t="s">
        <v>49</v>
      </c>
      <c r="E201" s="1">
        <v>3087.09</v>
      </c>
      <c r="F201" s="1">
        <f t="shared" si="31"/>
        <v>1077.56</v>
      </c>
      <c r="G201" s="1">
        <v>0</v>
      </c>
      <c r="H201" s="1">
        <v>0</v>
      </c>
      <c r="I201" s="1">
        <v>0</v>
      </c>
      <c r="J201" s="1">
        <v>0</v>
      </c>
      <c r="K201" s="9">
        <f t="shared" si="26"/>
        <v>4164.6499999999996</v>
      </c>
      <c r="L201" s="1">
        <v>339.58</v>
      </c>
      <c r="M201" s="1">
        <v>63.26</v>
      </c>
      <c r="N201" s="1">
        <f t="shared" si="32"/>
        <v>4.16</v>
      </c>
      <c r="O201" s="1">
        <f t="shared" si="27"/>
        <v>407</v>
      </c>
      <c r="P201" s="9">
        <f t="shared" si="28"/>
        <v>3757.6499999999996</v>
      </c>
      <c r="Q201" s="1">
        <v>0</v>
      </c>
      <c r="R201" s="1">
        <v>0</v>
      </c>
    </row>
    <row r="202" spans="1:18" ht="15" customHeight="1" x14ac:dyDescent="0.25">
      <c r="A202" s="4">
        <v>350565</v>
      </c>
      <c r="B202" s="3" t="s">
        <v>22</v>
      </c>
      <c r="C202" s="3" t="s">
        <v>55</v>
      </c>
      <c r="D202" s="3" t="s">
        <v>30</v>
      </c>
      <c r="E202" s="1">
        <v>3087.09</v>
      </c>
      <c r="F202" s="1">
        <f t="shared" si="31"/>
        <v>1077.56</v>
      </c>
      <c r="G202" s="1">
        <v>0</v>
      </c>
      <c r="H202" s="1">
        <v>0</v>
      </c>
      <c r="I202" s="1">
        <v>0</v>
      </c>
      <c r="J202" s="1">
        <v>0</v>
      </c>
      <c r="K202" s="9">
        <f t="shared" si="26"/>
        <v>4164.6499999999996</v>
      </c>
      <c r="L202" s="1">
        <v>339.58</v>
      </c>
      <c r="M202" s="1">
        <v>63.26</v>
      </c>
      <c r="N202" s="1">
        <f t="shared" ref="N202:N215" si="33">2.08+2.08</f>
        <v>4.16</v>
      </c>
      <c r="O202" s="1">
        <f t="shared" si="27"/>
        <v>407</v>
      </c>
      <c r="P202" s="9">
        <f t="shared" si="28"/>
        <v>3757.6499999999996</v>
      </c>
      <c r="Q202" s="1">
        <v>0</v>
      </c>
      <c r="R202" s="1">
        <v>0</v>
      </c>
    </row>
    <row r="203" spans="1:18" ht="15" customHeight="1" x14ac:dyDescent="0.25">
      <c r="A203" s="4">
        <v>350567</v>
      </c>
      <c r="B203" s="3" t="s">
        <v>22</v>
      </c>
      <c r="C203" s="3" t="s">
        <v>61</v>
      </c>
      <c r="D203" s="3" t="s">
        <v>19</v>
      </c>
      <c r="E203" s="1">
        <v>3087.09</v>
      </c>
      <c r="F203" s="1">
        <f t="shared" si="31"/>
        <v>1077.56</v>
      </c>
      <c r="G203" s="1">
        <v>0</v>
      </c>
      <c r="H203" s="1">
        <v>0</v>
      </c>
      <c r="I203" s="1">
        <v>0</v>
      </c>
      <c r="J203" s="1">
        <v>0</v>
      </c>
      <c r="K203" s="9">
        <f t="shared" si="26"/>
        <v>4164.6499999999996</v>
      </c>
      <c r="L203" s="1">
        <v>339.58</v>
      </c>
      <c r="M203" s="1">
        <v>63.26</v>
      </c>
      <c r="N203" s="1">
        <f t="shared" si="33"/>
        <v>4.16</v>
      </c>
      <c r="O203" s="1">
        <f t="shared" si="27"/>
        <v>407</v>
      </c>
      <c r="P203" s="9">
        <f t="shared" si="28"/>
        <v>3757.6499999999996</v>
      </c>
      <c r="Q203" s="1">
        <v>0</v>
      </c>
      <c r="R203" s="1">
        <v>0</v>
      </c>
    </row>
    <row r="204" spans="1:18" ht="15" customHeight="1" x14ac:dyDescent="0.25">
      <c r="A204" s="4">
        <v>350573</v>
      </c>
      <c r="B204" s="3" t="s">
        <v>22</v>
      </c>
      <c r="C204" s="3" t="s">
        <v>39</v>
      </c>
      <c r="D204" s="3" t="s">
        <v>21</v>
      </c>
      <c r="E204" s="1">
        <v>3087.09</v>
      </c>
      <c r="F204" s="1">
        <f t="shared" si="31"/>
        <v>1077.56</v>
      </c>
      <c r="G204" s="1">
        <v>0</v>
      </c>
      <c r="H204" s="1">
        <v>0</v>
      </c>
      <c r="I204" s="1">
        <v>0</v>
      </c>
      <c r="J204" s="1">
        <v>0</v>
      </c>
      <c r="K204" s="9">
        <f t="shared" si="26"/>
        <v>4164.6499999999996</v>
      </c>
      <c r="L204" s="1">
        <v>339.58</v>
      </c>
      <c r="M204" s="1">
        <v>63.26</v>
      </c>
      <c r="N204" s="1">
        <f t="shared" si="33"/>
        <v>4.16</v>
      </c>
      <c r="O204" s="1">
        <f>SUM(L204:N204)</f>
        <v>407</v>
      </c>
      <c r="P204" s="9">
        <f t="shared" si="28"/>
        <v>3757.6499999999996</v>
      </c>
      <c r="Q204" s="1">
        <v>0</v>
      </c>
      <c r="R204" s="1">
        <v>0</v>
      </c>
    </row>
    <row r="205" spans="1:18" ht="15" customHeight="1" x14ac:dyDescent="0.25">
      <c r="A205" s="4">
        <v>350571</v>
      </c>
      <c r="B205" s="3" t="s">
        <v>24</v>
      </c>
      <c r="C205" s="3" t="s">
        <v>25</v>
      </c>
      <c r="D205" s="3" t="s">
        <v>33</v>
      </c>
      <c r="E205" s="1">
        <v>1286.29</v>
      </c>
      <c r="F205" s="1">
        <f t="shared" si="31"/>
        <v>1077.56</v>
      </c>
      <c r="G205" s="1">
        <v>0</v>
      </c>
      <c r="H205" s="1">
        <v>0</v>
      </c>
      <c r="I205" s="1">
        <v>0</v>
      </c>
      <c r="J205" s="1">
        <v>0</v>
      </c>
      <c r="K205" s="9">
        <f t="shared" si="26"/>
        <v>2363.85</v>
      </c>
      <c r="L205" s="1">
        <v>141.49</v>
      </c>
      <c r="M205" s="1">
        <v>0</v>
      </c>
      <c r="N205" s="1">
        <f t="shared" si="33"/>
        <v>4.16</v>
      </c>
      <c r="O205" s="1">
        <f t="shared" si="27"/>
        <v>145.65</v>
      </c>
      <c r="P205" s="9">
        <f t="shared" si="28"/>
        <v>2218.1999999999998</v>
      </c>
      <c r="Q205" s="1">
        <v>0</v>
      </c>
      <c r="R205" s="1">
        <v>0</v>
      </c>
    </row>
    <row r="206" spans="1:18" ht="15" customHeight="1" x14ac:dyDescent="0.25">
      <c r="A206" s="4">
        <v>350570</v>
      </c>
      <c r="B206" s="3" t="s">
        <v>22</v>
      </c>
      <c r="C206" s="3" t="s">
        <v>54</v>
      </c>
      <c r="D206" s="3" t="s">
        <v>19</v>
      </c>
      <c r="E206" s="1">
        <v>3087.09</v>
      </c>
      <c r="F206" s="1">
        <f t="shared" si="31"/>
        <v>1077.56</v>
      </c>
      <c r="G206" s="1">
        <v>0</v>
      </c>
      <c r="H206" s="1">
        <v>0</v>
      </c>
      <c r="I206" s="1">
        <v>0</v>
      </c>
      <c r="J206" s="1">
        <v>0</v>
      </c>
      <c r="K206" s="9">
        <f t="shared" ref="K206" si="34">SUM(E206:J206)+Q206+R206</f>
        <v>4164.6499999999996</v>
      </c>
      <c r="L206" s="1">
        <v>339.58</v>
      </c>
      <c r="M206" s="1">
        <v>63.26</v>
      </c>
      <c r="N206" s="1">
        <f t="shared" si="33"/>
        <v>4.16</v>
      </c>
      <c r="O206" s="1">
        <f t="shared" ref="O206" si="35">SUM(L206:N206)</f>
        <v>407</v>
      </c>
      <c r="P206" s="9">
        <f t="shared" si="28"/>
        <v>3757.6499999999996</v>
      </c>
      <c r="Q206" s="1">
        <v>0</v>
      </c>
      <c r="R206" s="1">
        <v>0</v>
      </c>
    </row>
    <row r="207" spans="1:18" ht="15" customHeight="1" x14ac:dyDescent="0.25">
      <c r="A207" s="4">
        <v>350575</v>
      </c>
      <c r="B207" s="3" t="s">
        <v>22</v>
      </c>
      <c r="C207" s="3" t="s">
        <v>39</v>
      </c>
      <c r="D207" s="3" t="s">
        <v>52</v>
      </c>
      <c r="E207" s="1">
        <v>3087.09</v>
      </c>
      <c r="F207" s="1">
        <f>751.96</f>
        <v>751.96</v>
      </c>
      <c r="G207" s="1">
        <v>0</v>
      </c>
      <c r="H207" s="1">
        <v>0</v>
      </c>
      <c r="I207" s="1">
        <v>0</v>
      </c>
      <c r="J207" s="1">
        <v>0</v>
      </c>
      <c r="K207" s="9">
        <f>SUM(E207:J207)+Q207+R207</f>
        <v>3839.05</v>
      </c>
      <c r="L207" s="1">
        <v>339.58</v>
      </c>
      <c r="M207" s="1">
        <v>63.26</v>
      </c>
      <c r="N207" s="1">
        <f t="shared" si="33"/>
        <v>4.16</v>
      </c>
      <c r="O207" s="1">
        <f t="shared" ref="O207" si="36">SUM(L207:N207)</f>
        <v>407</v>
      </c>
      <c r="P207" s="9">
        <f t="shared" si="28"/>
        <v>3432.05</v>
      </c>
      <c r="Q207" s="1">
        <v>0</v>
      </c>
      <c r="R207" s="1">
        <v>0</v>
      </c>
    </row>
    <row r="208" spans="1:18" ht="15" customHeight="1" x14ac:dyDescent="0.25">
      <c r="A208" s="4">
        <v>350574</v>
      </c>
      <c r="B208" s="3" t="s">
        <v>22</v>
      </c>
      <c r="C208" s="3" t="s">
        <v>61</v>
      </c>
      <c r="D208" s="3" t="s">
        <v>41</v>
      </c>
      <c r="E208" s="1">
        <v>3087.09</v>
      </c>
      <c r="F208" s="1">
        <f t="shared" ref="F208:F215" si="37">751.96+325.6</f>
        <v>1077.56</v>
      </c>
      <c r="G208" s="1">
        <v>0</v>
      </c>
      <c r="H208" s="1">
        <v>0</v>
      </c>
      <c r="I208" s="1">
        <v>0</v>
      </c>
      <c r="J208" s="1">
        <v>0</v>
      </c>
      <c r="K208" s="9">
        <f>SUM(E208:J208)</f>
        <v>4164.6499999999996</v>
      </c>
      <c r="L208" s="1">
        <v>339.58</v>
      </c>
      <c r="M208" s="1">
        <v>63.26</v>
      </c>
      <c r="N208" s="1">
        <f t="shared" si="33"/>
        <v>4.16</v>
      </c>
      <c r="O208" s="1">
        <f t="shared" ref="O208:O212" si="38">SUM(L208:N208)</f>
        <v>407</v>
      </c>
      <c r="P208" s="9">
        <f t="shared" si="28"/>
        <v>3757.6499999999996</v>
      </c>
      <c r="Q208" s="1">
        <v>0</v>
      </c>
      <c r="R208" s="1">
        <v>0</v>
      </c>
    </row>
    <row r="209" spans="1:18" ht="15" customHeight="1" x14ac:dyDescent="0.25">
      <c r="A209" s="4">
        <v>350572</v>
      </c>
      <c r="B209" s="3" t="s">
        <v>22</v>
      </c>
      <c r="C209" s="3" t="s">
        <v>61</v>
      </c>
      <c r="D209" s="3" t="s">
        <v>43</v>
      </c>
      <c r="E209" s="1">
        <v>3087.09</v>
      </c>
      <c r="F209" s="1">
        <f t="shared" si="37"/>
        <v>1077.56</v>
      </c>
      <c r="G209" s="1">
        <v>0</v>
      </c>
      <c r="H209" s="1">
        <v>0</v>
      </c>
      <c r="I209" s="1">
        <v>0</v>
      </c>
      <c r="J209" s="1">
        <v>0</v>
      </c>
      <c r="K209" s="9">
        <f>SUM(E209:J209)+Q209+R209</f>
        <v>4164.6499999999996</v>
      </c>
      <c r="L209" s="1">
        <v>339.58</v>
      </c>
      <c r="M209" s="1">
        <v>63.26</v>
      </c>
      <c r="N209" s="1">
        <f t="shared" si="33"/>
        <v>4.16</v>
      </c>
      <c r="O209" s="1">
        <f t="shared" si="38"/>
        <v>407</v>
      </c>
      <c r="P209" s="9">
        <f t="shared" si="28"/>
        <v>3757.6499999999996</v>
      </c>
      <c r="Q209" s="1">
        <v>0</v>
      </c>
      <c r="R209" s="1">
        <v>0</v>
      </c>
    </row>
    <row r="210" spans="1:18" ht="15" customHeight="1" x14ac:dyDescent="0.25">
      <c r="A210" s="4">
        <v>350269</v>
      </c>
      <c r="B210" s="3" t="s">
        <v>22</v>
      </c>
      <c r="C210" s="3" t="s">
        <v>61</v>
      </c>
      <c r="D210" s="3" t="s">
        <v>49</v>
      </c>
      <c r="E210" s="1">
        <v>3087.09</v>
      </c>
      <c r="F210" s="1">
        <f t="shared" si="37"/>
        <v>1077.56</v>
      </c>
      <c r="G210" s="1">
        <v>0</v>
      </c>
      <c r="H210" s="1">
        <v>0</v>
      </c>
      <c r="I210" s="1">
        <v>0</v>
      </c>
      <c r="J210" s="1">
        <v>0</v>
      </c>
      <c r="K210" s="9">
        <f t="shared" ref="K210" si="39">SUM(E210:J210)+Q210+R210</f>
        <v>4164.6499999999996</v>
      </c>
      <c r="L210" s="1">
        <v>339.58</v>
      </c>
      <c r="M210" s="1">
        <v>63.26</v>
      </c>
      <c r="N210" s="1">
        <f t="shared" si="33"/>
        <v>4.16</v>
      </c>
      <c r="O210" s="1">
        <f t="shared" si="38"/>
        <v>407</v>
      </c>
      <c r="P210" s="9">
        <f t="shared" si="28"/>
        <v>3757.6499999999996</v>
      </c>
      <c r="Q210" s="1">
        <v>0</v>
      </c>
      <c r="R210" s="1">
        <v>0</v>
      </c>
    </row>
    <row r="211" spans="1:18" ht="15" customHeight="1" x14ac:dyDescent="0.25">
      <c r="A211" s="4">
        <v>350577</v>
      </c>
      <c r="B211" s="3" t="s">
        <v>22</v>
      </c>
      <c r="C211" s="3" t="s">
        <v>61</v>
      </c>
      <c r="D211" s="3" t="s">
        <v>49</v>
      </c>
      <c r="E211" s="1">
        <v>3087.09</v>
      </c>
      <c r="F211" s="1">
        <f t="shared" si="37"/>
        <v>1077.56</v>
      </c>
      <c r="G211" s="1">
        <v>0</v>
      </c>
      <c r="H211" s="1">
        <v>0</v>
      </c>
      <c r="I211" s="1">
        <v>0</v>
      </c>
      <c r="J211" s="1">
        <v>0</v>
      </c>
      <c r="K211" s="9">
        <f t="shared" ref="K211:K212" si="40">SUM(E211:J211)+Q211+R211</f>
        <v>4164.6499999999996</v>
      </c>
      <c r="L211" s="1">
        <v>339.58</v>
      </c>
      <c r="M211" s="1">
        <v>63.26</v>
      </c>
      <c r="N211" s="1">
        <f t="shared" si="33"/>
        <v>4.16</v>
      </c>
      <c r="O211" s="1">
        <f t="shared" si="38"/>
        <v>407</v>
      </c>
      <c r="P211" s="9">
        <f t="shared" si="28"/>
        <v>3757.6499999999996</v>
      </c>
      <c r="Q211" s="1">
        <v>0</v>
      </c>
      <c r="R211" s="1">
        <v>0</v>
      </c>
    </row>
    <row r="212" spans="1:18" ht="15" customHeight="1" x14ac:dyDescent="0.25">
      <c r="A212" s="4">
        <v>350576</v>
      </c>
      <c r="B212" s="3" t="s">
        <v>22</v>
      </c>
      <c r="C212" s="3" t="s">
        <v>39</v>
      </c>
      <c r="D212" s="3" t="s">
        <v>51</v>
      </c>
      <c r="E212" s="1">
        <v>3087.09</v>
      </c>
      <c r="F212" s="1">
        <f t="shared" si="37"/>
        <v>1077.56</v>
      </c>
      <c r="G212" s="1">
        <v>0</v>
      </c>
      <c r="H212" s="1">
        <v>0</v>
      </c>
      <c r="I212" s="1">
        <v>0</v>
      </c>
      <c r="J212" s="1">
        <v>0</v>
      </c>
      <c r="K212" s="9">
        <f t="shared" si="40"/>
        <v>4164.6499999999996</v>
      </c>
      <c r="L212" s="1">
        <v>339.58</v>
      </c>
      <c r="M212" s="1">
        <v>63.26</v>
      </c>
      <c r="N212" s="1">
        <f t="shared" si="33"/>
        <v>4.16</v>
      </c>
      <c r="O212" s="1">
        <f t="shared" si="38"/>
        <v>407</v>
      </c>
      <c r="P212" s="9">
        <f t="shared" si="28"/>
        <v>3757.6499999999996</v>
      </c>
      <c r="Q212" s="1">
        <v>0</v>
      </c>
      <c r="R212" s="1">
        <v>0</v>
      </c>
    </row>
    <row r="213" spans="1:18" ht="15" customHeight="1" x14ac:dyDescent="0.25">
      <c r="A213" s="4">
        <v>350583</v>
      </c>
      <c r="B213" s="3" t="s">
        <v>22</v>
      </c>
      <c r="C213" s="3" t="s">
        <v>61</v>
      </c>
      <c r="D213" s="3" t="s">
        <v>33</v>
      </c>
      <c r="E213" s="1">
        <v>3087.09</v>
      </c>
      <c r="F213" s="1">
        <f t="shared" si="37"/>
        <v>1077.56</v>
      </c>
      <c r="G213" s="1">
        <v>0</v>
      </c>
      <c r="H213" s="1">
        <v>0</v>
      </c>
      <c r="I213" s="1">
        <v>0</v>
      </c>
      <c r="J213" s="1">
        <v>0</v>
      </c>
      <c r="K213" s="9">
        <f t="shared" ref="K213:K214" si="41">SUM(E213:J213)+Q213+R213</f>
        <v>4164.6499999999996</v>
      </c>
      <c r="L213" s="2">
        <v>339.58</v>
      </c>
      <c r="M213" s="1">
        <v>63.26</v>
      </c>
      <c r="N213" s="1">
        <f t="shared" si="33"/>
        <v>4.16</v>
      </c>
      <c r="O213" s="1">
        <f t="shared" ref="O213:O214" si="42">SUM(L213:N213)</f>
        <v>407</v>
      </c>
      <c r="P213" s="9">
        <f t="shared" si="28"/>
        <v>3757.6499999999996</v>
      </c>
      <c r="Q213" s="1">
        <v>0</v>
      </c>
      <c r="R213" s="1">
        <v>0</v>
      </c>
    </row>
    <row r="214" spans="1:18" ht="15" customHeight="1" x14ac:dyDescent="0.25">
      <c r="A214" s="4">
        <v>350580</v>
      </c>
      <c r="B214" s="3" t="s">
        <v>22</v>
      </c>
      <c r="C214" s="3" t="s">
        <v>55</v>
      </c>
      <c r="D214" s="3" t="s">
        <v>19</v>
      </c>
      <c r="E214" s="1">
        <v>3087.09</v>
      </c>
      <c r="F214" s="1">
        <f t="shared" si="37"/>
        <v>1077.56</v>
      </c>
      <c r="G214" s="1">
        <v>0</v>
      </c>
      <c r="H214" s="1">
        <v>0</v>
      </c>
      <c r="I214" s="1">
        <v>0</v>
      </c>
      <c r="J214" s="1">
        <v>0</v>
      </c>
      <c r="K214" s="9">
        <f t="shared" si="41"/>
        <v>4164.6499999999996</v>
      </c>
      <c r="L214" s="1">
        <v>339.58</v>
      </c>
      <c r="M214" s="1">
        <v>63.26</v>
      </c>
      <c r="N214" s="1">
        <f t="shared" si="33"/>
        <v>4.16</v>
      </c>
      <c r="O214" s="1">
        <f t="shared" si="42"/>
        <v>407</v>
      </c>
      <c r="P214" s="9">
        <f t="shared" si="28"/>
        <v>3757.6499999999996</v>
      </c>
      <c r="Q214" s="1">
        <v>0</v>
      </c>
      <c r="R214" s="1">
        <v>0</v>
      </c>
    </row>
    <row r="215" spans="1:18" ht="15" customHeight="1" x14ac:dyDescent="0.25">
      <c r="A215" s="4">
        <v>350579</v>
      </c>
      <c r="B215" s="3" t="s">
        <v>22</v>
      </c>
      <c r="C215" s="3" t="s">
        <v>61</v>
      </c>
      <c r="D215" s="3" t="s">
        <v>43</v>
      </c>
      <c r="E215" s="1">
        <v>3087.09</v>
      </c>
      <c r="F215" s="1">
        <f t="shared" si="37"/>
        <v>1077.56</v>
      </c>
      <c r="G215" s="1">
        <v>0</v>
      </c>
      <c r="H215" s="1">
        <v>0</v>
      </c>
      <c r="I215" s="1">
        <v>0</v>
      </c>
      <c r="J215" s="1">
        <v>0</v>
      </c>
      <c r="K215" s="9">
        <f>SUM(E215:J215)+Q215+R215</f>
        <v>4164.6499999999996</v>
      </c>
      <c r="L215" s="2">
        <v>339.58</v>
      </c>
      <c r="M215" s="1">
        <v>63.26</v>
      </c>
      <c r="N215" s="1">
        <f t="shared" si="33"/>
        <v>4.16</v>
      </c>
      <c r="O215" s="1">
        <f t="shared" ref="O215" si="43">SUM(L215:N215)</f>
        <v>407</v>
      </c>
      <c r="P215" s="9">
        <f t="shared" si="28"/>
        <v>3757.6499999999996</v>
      </c>
      <c r="Q215" s="1">
        <v>0</v>
      </c>
      <c r="R215" s="1">
        <v>0</v>
      </c>
    </row>
    <row r="216" spans="1:18" ht="15" customHeight="1" x14ac:dyDescent="0.25">
      <c r="A216" s="4">
        <v>350029</v>
      </c>
      <c r="B216" s="3" t="s">
        <v>22</v>
      </c>
      <c r="C216" s="3" t="s">
        <v>61</v>
      </c>
      <c r="D216" s="3" t="s">
        <v>44</v>
      </c>
      <c r="E216" s="1">
        <v>3087.09</v>
      </c>
      <c r="F216" s="1">
        <f t="shared" ref="F216:F221" si="44">751.96+325.6</f>
        <v>1077.56</v>
      </c>
      <c r="G216" s="1">
        <v>0</v>
      </c>
      <c r="H216" s="1">
        <v>0</v>
      </c>
      <c r="I216" s="1">
        <v>0</v>
      </c>
      <c r="J216" s="1">
        <v>0</v>
      </c>
      <c r="K216" s="9">
        <f t="shared" ref="K216:K218" si="45">SUM(E216:J216)+Q216+R216</f>
        <v>4164.6499999999996</v>
      </c>
      <c r="L216" s="2">
        <v>339.58</v>
      </c>
      <c r="M216" s="1">
        <v>49.04</v>
      </c>
      <c r="N216" s="1">
        <f>2.08+2.08</f>
        <v>4.16</v>
      </c>
      <c r="O216" s="1">
        <f t="shared" ref="O216" si="46">SUM(L216:N216)</f>
        <v>392.78000000000003</v>
      </c>
      <c r="P216" s="9">
        <f t="shared" si="28"/>
        <v>3771.8699999999994</v>
      </c>
      <c r="Q216" s="1">
        <v>0</v>
      </c>
      <c r="R216" s="1">
        <v>0</v>
      </c>
    </row>
    <row r="217" spans="1:18" ht="15" customHeight="1" x14ac:dyDescent="0.25">
      <c r="A217" s="4">
        <v>350582</v>
      </c>
      <c r="B217" s="3" t="s">
        <v>22</v>
      </c>
      <c r="C217" s="3" t="s">
        <v>61</v>
      </c>
      <c r="D217" s="3" t="s">
        <v>51</v>
      </c>
      <c r="E217" s="1">
        <v>3087.09</v>
      </c>
      <c r="F217" s="1">
        <f t="shared" si="44"/>
        <v>1077.56</v>
      </c>
      <c r="G217" s="1">
        <v>0</v>
      </c>
      <c r="H217" s="1">
        <v>0</v>
      </c>
      <c r="I217" s="1">
        <v>0</v>
      </c>
      <c r="J217" s="1">
        <v>0</v>
      </c>
      <c r="K217" s="9">
        <f t="shared" si="45"/>
        <v>4164.6499999999996</v>
      </c>
      <c r="L217" s="2">
        <v>339.58</v>
      </c>
      <c r="M217" s="1">
        <v>63.26</v>
      </c>
      <c r="N217" s="1">
        <f>2.08+2.08</f>
        <v>4.16</v>
      </c>
      <c r="O217" s="1">
        <f t="shared" ref="O217:O219" si="47">SUM(L217:N217)</f>
        <v>407</v>
      </c>
      <c r="P217" s="9">
        <f t="shared" si="28"/>
        <v>3757.6499999999996</v>
      </c>
      <c r="Q217" s="1">
        <v>0</v>
      </c>
      <c r="R217" s="1">
        <v>0</v>
      </c>
    </row>
    <row r="218" spans="1:18" ht="15" customHeight="1" x14ac:dyDescent="0.25">
      <c r="A218" s="4">
        <v>350584</v>
      </c>
      <c r="B218" s="3" t="s">
        <v>24</v>
      </c>
      <c r="C218" s="3" t="s">
        <v>25</v>
      </c>
      <c r="D218" s="3" t="s">
        <v>44</v>
      </c>
      <c r="E218" s="1">
        <v>1286.29</v>
      </c>
      <c r="F218" s="1">
        <f t="shared" si="44"/>
        <v>1077.56</v>
      </c>
      <c r="G218" s="1">
        <v>0</v>
      </c>
      <c r="H218" s="1">
        <v>0</v>
      </c>
      <c r="I218" s="1">
        <v>0</v>
      </c>
      <c r="J218" s="1">
        <v>0</v>
      </c>
      <c r="K218" s="9">
        <f t="shared" si="45"/>
        <v>2363.85</v>
      </c>
      <c r="L218" s="2">
        <v>141.49</v>
      </c>
      <c r="M218" s="1">
        <v>0</v>
      </c>
      <c r="N218" s="1">
        <f>2.08*2</f>
        <v>4.16</v>
      </c>
      <c r="O218" s="1">
        <f t="shared" si="47"/>
        <v>145.65</v>
      </c>
      <c r="P218" s="9">
        <f t="shared" si="28"/>
        <v>2218.1999999999998</v>
      </c>
      <c r="Q218" s="1">
        <v>0</v>
      </c>
      <c r="R218" s="1">
        <v>0</v>
      </c>
    </row>
    <row r="219" spans="1:18" ht="15" customHeight="1" x14ac:dyDescent="0.25">
      <c r="A219" s="4">
        <v>350615</v>
      </c>
      <c r="B219" s="3" t="s">
        <v>22</v>
      </c>
      <c r="C219" s="3" t="s">
        <v>39</v>
      </c>
      <c r="D219" s="3" t="s">
        <v>21</v>
      </c>
      <c r="E219" s="1">
        <v>3087.09</v>
      </c>
      <c r="F219" s="1">
        <f t="shared" si="44"/>
        <v>1077.56</v>
      </c>
      <c r="G219" s="1">
        <v>0</v>
      </c>
      <c r="H219" s="1">
        <v>0</v>
      </c>
      <c r="I219" s="1">
        <v>0</v>
      </c>
      <c r="J219" s="1">
        <v>0</v>
      </c>
      <c r="K219" s="9">
        <f t="shared" ref="K219" si="48">SUM(E219:J219)+Q219+R219</f>
        <v>4164.6499999999996</v>
      </c>
      <c r="L219" s="1">
        <f>339.58</f>
        <v>339.58</v>
      </c>
      <c r="M219" s="1">
        <v>63.26</v>
      </c>
      <c r="N219" s="1">
        <f>2.08*2</f>
        <v>4.16</v>
      </c>
      <c r="O219" s="1">
        <f t="shared" si="47"/>
        <v>407</v>
      </c>
      <c r="P219" s="9">
        <f t="shared" ref="P219:P227" si="49">K219-O219</f>
        <v>3757.6499999999996</v>
      </c>
      <c r="Q219" s="1">
        <v>0</v>
      </c>
      <c r="R219" s="1">
        <v>0</v>
      </c>
    </row>
    <row r="220" spans="1:18" ht="15" customHeight="1" x14ac:dyDescent="0.25">
      <c r="A220" s="4">
        <v>350614</v>
      </c>
      <c r="B220" s="3" t="s">
        <v>22</v>
      </c>
      <c r="C220" s="3" t="s">
        <v>61</v>
      </c>
      <c r="D220" s="3" t="s">
        <v>19</v>
      </c>
      <c r="E220" s="1">
        <v>3087.09</v>
      </c>
      <c r="F220" s="1">
        <f t="shared" si="44"/>
        <v>1077.56</v>
      </c>
      <c r="G220" s="1">
        <v>0</v>
      </c>
      <c r="H220" s="1">
        <v>0</v>
      </c>
      <c r="I220" s="1">
        <v>0</v>
      </c>
      <c r="J220" s="1">
        <v>0</v>
      </c>
      <c r="K220" s="9">
        <f t="shared" ref="K220" si="50">SUM(E220:J220)+Q220+R220</f>
        <v>4164.6499999999996</v>
      </c>
      <c r="L220" s="1">
        <v>339.58</v>
      </c>
      <c r="M220" s="1">
        <v>63.26</v>
      </c>
      <c r="N220" s="1">
        <f>2.08*2</f>
        <v>4.16</v>
      </c>
      <c r="O220" s="1">
        <f t="shared" ref="O220" si="51">SUM(L220:N220)</f>
        <v>407</v>
      </c>
      <c r="P220" s="9">
        <f t="shared" si="49"/>
        <v>3757.6499999999996</v>
      </c>
      <c r="Q220" s="1">
        <v>0</v>
      </c>
      <c r="R220" s="1">
        <v>0</v>
      </c>
    </row>
    <row r="221" spans="1:18" ht="15" customHeight="1" x14ac:dyDescent="0.25">
      <c r="A221" s="4">
        <v>350610</v>
      </c>
      <c r="B221" s="3" t="s">
        <v>20</v>
      </c>
      <c r="C221" s="3" t="s">
        <v>57</v>
      </c>
      <c r="D221" s="3" t="s">
        <v>19</v>
      </c>
      <c r="E221" s="1">
        <v>5248.87</v>
      </c>
      <c r="F221" s="1">
        <f t="shared" si="44"/>
        <v>1077.56</v>
      </c>
      <c r="G221" s="1">
        <v>0</v>
      </c>
      <c r="H221" s="1">
        <v>0</v>
      </c>
      <c r="I221" s="1">
        <v>0</v>
      </c>
      <c r="J221" s="1">
        <v>0</v>
      </c>
      <c r="K221" s="9">
        <f t="shared" ref="K221" si="52">SUM(E221:J221)+Q221+R221</f>
        <v>6326.43</v>
      </c>
      <c r="L221" s="1">
        <v>570.88</v>
      </c>
      <c r="M221" s="1">
        <v>417.09</v>
      </c>
      <c r="N221" s="1">
        <v>0</v>
      </c>
      <c r="O221" s="1">
        <f t="shared" ref="O221" si="53">SUM(L221:N221)</f>
        <v>987.97</v>
      </c>
      <c r="P221" s="9">
        <f t="shared" si="49"/>
        <v>5338.46</v>
      </c>
      <c r="Q221" s="1">
        <v>0</v>
      </c>
      <c r="R221" s="1">
        <v>0</v>
      </c>
    </row>
    <row r="222" spans="1:18" ht="15" customHeight="1" x14ac:dyDescent="0.25">
      <c r="A222" s="4">
        <v>350611</v>
      </c>
      <c r="B222" s="3" t="s">
        <v>20</v>
      </c>
      <c r="C222" s="3" t="s">
        <v>57</v>
      </c>
      <c r="D222" s="3" t="s">
        <v>19</v>
      </c>
      <c r="E222" s="1">
        <v>5248.87</v>
      </c>
      <c r="F222" s="1">
        <f t="shared" ref="F222" si="54">751.96+281.2</f>
        <v>1033.1600000000001</v>
      </c>
      <c r="G222" s="1">
        <v>0</v>
      </c>
      <c r="H222" s="1">
        <v>0</v>
      </c>
      <c r="I222" s="1">
        <v>0</v>
      </c>
      <c r="J222" s="1">
        <v>0</v>
      </c>
      <c r="K222" s="9">
        <f t="shared" ref="K222" si="55">SUM(E222:J222)+Q222+R222</f>
        <v>6282.03</v>
      </c>
      <c r="L222" s="1">
        <v>570.88</v>
      </c>
      <c r="M222" s="1">
        <v>288.44</v>
      </c>
      <c r="N222" s="1">
        <v>784.07</v>
      </c>
      <c r="O222" s="1">
        <f t="shared" ref="O222" si="56">SUM(L222:N222)</f>
        <v>1643.3899999999999</v>
      </c>
      <c r="P222" s="9">
        <f t="shared" si="49"/>
        <v>4638.6399999999994</v>
      </c>
      <c r="Q222" s="1">
        <v>0</v>
      </c>
      <c r="R222" s="1">
        <v>0</v>
      </c>
    </row>
    <row r="223" spans="1:18" ht="15" customHeight="1" x14ac:dyDescent="0.25">
      <c r="A223" s="4">
        <v>350613</v>
      </c>
      <c r="B223" s="3" t="s">
        <v>24</v>
      </c>
      <c r="C223" s="3" t="s">
        <v>25</v>
      </c>
      <c r="D223" s="3" t="s">
        <v>52</v>
      </c>
      <c r="E223" s="1">
        <v>1286.29</v>
      </c>
      <c r="F223" s="1">
        <f t="shared" ref="F223:F234" si="57">751.96+325.6</f>
        <v>1077.56</v>
      </c>
      <c r="G223" s="1">
        <v>0</v>
      </c>
      <c r="H223" s="1">
        <v>0</v>
      </c>
      <c r="I223" s="1">
        <v>0</v>
      </c>
      <c r="J223" s="1">
        <v>0</v>
      </c>
      <c r="K223" s="9">
        <f t="shared" ref="K223" si="58">SUM(E223:J223)+Q223+R223</f>
        <v>2363.85</v>
      </c>
      <c r="L223" s="1">
        <f>141.49</f>
        <v>141.49</v>
      </c>
      <c r="M223" s="1">
        <v>0</v>
      </c>
      <c r="N223" s="1">
        <f t="shared" ref="N223:N235" si="59">2.08*2</f>
        <v>4.16</v>
      </c>
      <c r="O223" s="1">
        <f t="shared" ref="O223:O224" si="60">SUM(L223:N223)</f>
        <v>145.65</v>
      </c>
      <c r="P223" s="9">
        <f t="shared" si="49"/>
        <v>2218.1999999999998</v>
      </c>
      <c r="Q223" s="1">
        <v>0</v>
      </c>
      <c r="R223" s="1">
        <v>0</v>
      </c>
    </row>
    <row r="224" spans="1:18" ht="15" customHeight="1" x14ac:dyDescent="0.25">
      <c r="A224" s="4">
        <v>350616</v>
      </c>
      <c r="B224" s="3" t="s">
        <v>24</v>
      </c>
      <c r="C224" s="3" t="s">
        <v>25</v>
      </c>
      <c r="D224" s="3" t="s">
        <v>43</v>
      </c>
      <c r="E224" s="1">
        <v>1286.29</v>
      </c>
      <c r="F224" s="1">
        <f t="shared" si="57"/>
        <v>1077.56</v>
      </c>
      <c r="G224" s="1">
        <v>0</v>
      </c>
      <c r="H224" s="1">
        <v>0</v>
      </c>
      <c r="I224" s="1">
        <v>0</v>
      </c>
      <c r="J224" s="1">
        <v>0</v>
      </c>
      <c r="K224" s="9">
        <f>+E224+F224+G224+H224+I224+J224</f>
        <v>2363.85</v>
      </c>
      <c r="L224" s="1">
        <v>141.49</v>
      </c>
      <c r="M224" s="1">
        <v>0</v>
      </c>
      <c r="N224" s="1">
        <f t="shared" si="59"/>
        <v>4.16</v>
      </c>
      <c r="O224" s="1">
        <f t="shared" si="60"/>
        <v>145.65</v>
      </c>
      <c r="P224" s="9">
        <f t="shared" si="49"/>
        <v>2218.1999999999998</v>
      </c>
      <c r="Q224" s="1">
        <v>0</v>
      </c>
      <c r="R224" s="1">
        <v>0</v>
      </c>
    </row>
    <row r="225" spans="1:18" ht="15" customHeight="1" x14ac:dyDescent="0.25">
      <c r="A225" s="4">
        <v>350617</v>
      </c>
      <c r="B225" s="3" t="s">
        <v>22</v>
      </c>
      <c r="C225" s="3" t="s">
        <v>61</v>
      </c>
      <c r="D225" s="3" t="s">
        <v>50</v>
      </c>
      <c r="E225" s="1">
        <v>3087.09</v>
      </c>
      <c r="F225" s="1">
        <f t="shared" si="57"/>
        <v>1077.56</v>
      </c>
      <c r="G225" s="1">
        <v>0</v>
      </c>
      <c r="H225" s="1">
        <v>0</v>
      </c>
      <c r="I225" s="1">
        <v>0</v>
      </c>
      <c r="J225" s="1">
        <v>0</v>
      </c>
      <c r="K225" s="9">
        <f t="shared" ref="K225:K227" si="61">SUM(E225:J225)+Q225+R225</f>
        <v>4164.6499999999996</v>
      </c>
      <c r="L225" s="1">
        <v>339.58</v>
      </c>
      <c r="M225" s="1">
        <v>63.26</v>
      </c>
      <c r="N225" s="1">
        <f t="shared" si="59"/>
        <v>4.16</v>
      </c>
      <c r="O225" s="1">
        <f t="shared" ref="O225" si="62">SUM(L225:N225)</f>
        <v>407</v>
      </c>
      <c r="P225" s="9">
        <f t="shared" si="49"/>
        <v>3757.6499999999996</v>
      </c>
      <c r="Q225" s="1">
        <v>0</v>
      </c>
      <c r="R225" s="1">
        <v>0</v>
      </c>
    </row>
    <row r="226" spans="1:18" ht="15" customHeight="1" x14ac:dyDescent="0.25">
      <c r="A226" s="4">
        <v>350622</v>
      </c>
      <c r="B226" s="3" t="s">
        <v>22</v>
      </c>
      <c r="C226" s="3" t="s">
        <v>61</v>
      </c>
      <c r="D226" s="3" t="s">
        <v>51</v>
      </c>
      <c r="E226" s="1">
        <v>3087.09</v>
      </c>
      <c r="F226" s="1">
        <f t="shared" si="57"/>
        <v>1077.56</v>
      </c>
      <c r="G226" s="1">
        <v>0</v>
      </c>
      <c r="H226" s="1">
        <v>0</v>
      </c>
      <c r="I226" s="1">
        <v>0</v>
      </c>
      <c r="J226" s="1">
        <v>0</v>
      </c>
      <c r="K226" s="9">
        <f t="shared" si="61"/>
        <v>4164.6499999999996</v>
      </c>
      <c r="L226" s="1">
        <v>339.58</v>
      </c>
      <c r="M226" s="2">
        <v>63.26</v>
      </c>
      <c r="N226" s="1">
        <f t="shared" si="59"/>
        <v>4.16</v>
      </c>
      <c r="O226" s="1">
        <f t="shared" ref="O226:O227" si="63">SUM(L226:N226)</f>
        <v>407</v>
      </c>
      <c r="P226" s="9">
        <f t="shared" si="49"/>
        <v>3757.6499999999996</v>
      </c>
      <c r="Q226" s="1">
        <v>0</v>
      </c>
      <c r="R226" s="1">
        <v>0</v>
      </c>
    </row>
    <row r="227" spans="1:18" ht="15" customHeight="1" x14ac:dyDescent="0.25">
      <c r="A227" s="3">
        <v>350625</v>
      </c>
      <c r="B227" s="3" t="s">
        <v>22</v>
      </c>
      <c r="C227" s="3" t="s">
        <v>39</v>
      </c>
      <c r="D227" s="3" t="s">
        <v>44</v>
      </c>
      <c r="E227" s="1">
        <v>3087.09</v>
      </c>
      <c r="F227" s="1">
        <f t="shared" si="57"/>
        <v>1077.56</v>
      </c>
      <c r="G227" s="1">
        <v>0</v>
      </c>
      <c r="H227" s="1">
        <v>0</v>
      </c>
      <c r="I227" s="1">
        <v>0</v>
      </c>
      <c r="J227" s="1">
        <v>0</v>
      </c>
      <c r="K227" s="9">
        <f t="shared" si="61"/>
        <v>4164.6499999999996</v>
      </c>
      <c r="L227" s="1">
        <v>339.58</v>
      </c>
      <c r="M227" s="2">
        <v>63.26</v>
      </c>
      <c r="N227" s="1">
        <f t="shared" si="59"/>
        <v>4.16</v>
      </c>
      <c r="O227" s="1">
        <f t="shared" si="63"/>
        <v>407</v>
      </c>
      <c r="P227" s="9">
        <f t="shared" si="49"/>
        <v>3757.6499999999996</v>
      </c>
      <c r="Q227" s="1">
        <v>0</v>
      </c>
      <c r="R227" s="1">
        <v>0</v>
      </c>
    </row>
    <row r="228" spans="1:18" x14ac:dyDescent="0.25">
      <c r="A228" s="4">
        <v>350627</v>
      </c>
      <c r="B228" s="3" t="s">
        <v>22</v>
      </c>
      <c r="C228" s="3" t="s">
        <v>61</v>
      </c>
      <c r="D228" s="3" t="s">
        <v>33</v>
      </c>
      <c r="E228" s="1">
        <v>3087.09</v>
      </c>
      <c r="F228" s="1">
        <f t="shared" si="57"/>
        <v>1077.56</v>
      </c>
      <c r="G228" s="1">
        <v>0</v>
      </c>
      <c r="H228" s="1">
        <v>0</v>
      </c>
      <c r="I228" s="1">
        <v>0</v>
      </c>
      <c r="J228" s="1">
        <v>0</v>
      </c>
      <c r="K228" s="9">
        <f t="shared" ref="K228:K231" si="64">SUM(E228:J228)+Q228+R228</f>
        <v>4164.6499999999996</v>
      </c>
      <c r="L228" s="1">
        <v>339.58</v>
      </c>
      <c r="M228" s="2">
        <v>63.26</v>
      </c>
      <c r="N228" s="1">
        <f t="shared" si="59"/>
        <v>4.16</v>
      </c>
      <c r="O228" s="1">
        <f t="shared" ref="O228:O232" si="65">SUM(L228:N228)</f>
        <v>407</v>
      </c>
      <c r="P228" s="9">
        <f t="shared" ref="P228:P232" si="66">K228-O228</f>
        <v>3757.6499999999996</v>
      </c>
      <c r="Q228" s="1">
        <v>0</v>
      </c>
      <c r="R228" s="1">
        <v>0</v>
      </c>
    </row>
    <row r="229" spans="1:18" x14ac:dyDescent="0.25">
      <c r="A229" s="4">
        <v>350628</v>
      </c>
      <c r="B229" s="3" t="s">
        <v>22</v>
      </c>
      <c r="C229" s="3" t="s">
        <v>61</v>
      </c>
      <c r="D229" s="3" t="s">
        <v>19</v>
      </c>
      <c r="E229" s="1">
        <v>3087.09</v>
      </c>
      <c r="F229" s="1">
        <f t="shared" si="57"/>
        <v>1077.56</v>
      </c>
      <c r="G229" s="1">
        <v>0</v>
      </c>
      <c r="H229" s="1">
        <v>0</v>
      </c>
      <c r="I229" s="1">
        <v>0</v>
      </c>
      <c r="J229" s="1">
        <v>0</v>
      </c>
      <c r="K229" s="9">
        <f t="shared" si="64"/>
        <v>4164.6499999999996</v>
      </c>
      <c r="L229" s="1">
        <v>339.58</v>
      </c>
      <c r="M229" s="2">
        <v>63.26</v>
      </c>
      <c r="N229" s="1">
        <f t="shared" si="59"/>
        <v>4.16</v>
      </c>
      <c r="O229" s="1">
        <f t="shared" si="65"/>
        <v>407</v>
      </c>
      <c r="P229" s="9">
        <f t="shared" si="66"/>
        <v>3757.6499999999996</v>
      </c>
      <c r="Q229" s="1">
        <v>0</v>
      </c>
      <c r="R229" s="1">
        <v>0</v>
      </c>
    </row>
    <row r="230" spans="1:18" x14ac:dyDescent="0.25">
      <c r="A230" s="4">
        <v>350629</v>
      </c>
      <c r="B230" s="3" t="s">
        <v>22</v>
      </c>
      <c r="C230" s="3" t="s">
        <v>61</v>
      </c>
      <c r="D230" s="3" t="s">
        <v>19</v>
      </c>
      <c r="E230" s="1">
        <v>3087.09</v>
      </c>
      <c r="F230" s="1">
        <f t="shared" si="57"/>
        <v>1077.56</v>
      </c>
      <c r="G230" s="1">
        <v>0</v>
      </c>
      <c r="H230" s="1">
        <v>0</v>
      </c>
      <c r="I230" s="1">
        <v>0</v>
      </c>
      <c r="J230" s="1">
        <v>0</v>
      </c>
      <c r="K230" s="9">
        <f t="shared" si="64"/>
        <v>4164.6499999999996</v>
      </c>
      <c r="L230" s="1">
        <f>339.58</f>
        <v>339.58</v>
      </c>
      <c r="M230" s="2">
        <v>63.26</v>
      </c>
      <c r="N230" s="1">
        <f t="shared" si="59"/>
        <v>4.16</v>
      </c>
      <c r="O230" s="1">
        <f t="shared" si="65"/>
        <v>407</v>
      </c>
      <c r="P230" s="9">
        <f t="shared" si="66"/>
        <v>3757.6499999999996</v>
      </c>
      <c r="Q230" s="1">
        <v>0</v>
      </c>
      <c r="R230" s="1">
        <v>0</v>
      </c>
    </row>
    <row r="231" spans="1:18" x14ac:dyDescent="0.25">
      <c r="A231" s="4">
        <v>350630</v>
      </c>
      <c r="B231" s="3" t="s">
        <v>22</v>
      </c>
      <c r="C231" s="3" t="s">
        <v>61</v>
      </c>
      <c r="D231" s="3" t="s">
        <v>19</v>
      </c>
      <c r="E231" s="1">
        <v>3087.09</v>
      </c>
      <c r="F231" s="1">
        <f t="shared" si="57"/>
        <v>1077.56</v>
      </c>
      <c r="G231" s="1">
        <v>0</v>
      </c>
      <c r="H231" s="1">
        <v>0</v>
      </c>
      <c r="I231" s="1">
        <v>0</v>
      </c>
      <c r="J231" s="1">
        <v>0</v>
      </c>
      <c r="K231" s="9">
        <f t="shared" si="64"/>
        <v>4164.6499999999996</v>
      </c>
      <c r="L231" s="1">
        <v>339.58</v>
      </c>
      <c r="M231" s="2">
        <v>63.26</v>
      </c>
      <c r="N231" s="1">
        <f t="shared" si="59"/>
        <v>4.16</v>
      </c>
      <c r="O231" s="1">
        <f t="shared" si="65"/>
        <v>407</v>
      </c>
      <c r="P231" s="9">
        <f t="shared" si="66"/>
        <v>3757.6499999999996</v>
      </c>
      <c r="Q231" s="1">
        <v>0</v>
      </c>
      <c r="R231" s="1">
        <v>0</v>
      </c>
    </row>
    <row r="232" spans="1:18" x14ac:dyDescent="0.25">
      <c r="A232" s="4">
        <v>350631</v>
      </c>
      <c r="B232" s="3" t="s">
        <v>24</v>
      </c>
      <c r="C232" s="3" t="s">
        <v>25</v>
      </c>
      <c r="D232" s="3" t="s">
        <v>19</v>
      </c>
      <c r="E232" s="1">
        <v>1286.29</v>
      </c>
      <c r="F232" s="1">
        <f t="shared" si="57"/>
        <v>1077.56</v>
      </c>
      <c r="G232" s="1">
        <v>0</v>
      </c>
      <c r="H232" s="1">
        <v>0</v>
      </c>
      <c r="I232" s="1">
        <v>0</v>
      </c>
      <c r="J232" s="1">
        <v>0</v>
      </c>
      <c r="K232" s="9">
        <f>SUM(E232:J232)+Q232+R232</f>
        <v>2363.85</v>
      </c>
      <c r="L232" s="1">
        <v>141.49</v>
      </c>
      <c r="M232" s="2">
        <v>0</v>
      </c>
      <c r="N232" s="1">
        <f t="shared" si="59"/>
        <v>4.16</v>
      </c>
      <c r="O232" s="1">
        <f t="shared" si="65"/>
        <v>145.65</v>
      </c>
      <c r="P232" s="9">
        <f t="shared" si="66"/>
        <v>2218.1999999999998</v>
      </c>
      <c r="Q232" s="1">
        <v>0</v>
      </c>
      <c r="R232" s="1">
        <v>0</v>
      </c>
    </row>
    <row r="233" spans="1:18" x14ac:dyDescent="0.25">
      <c r="A233" s="4">
        <v>350632</v>
      </c>
      <c r="B233" s="3" t="s">
        <v>22</v>
      </c>
      <c r="C233" s="3" t="s">
        <v>61</v>
      </c>
      <c r="D233" s="3" t="s">
        <v>52</v>
      </c>
      <c r="E233" s="1">
        <v>3087.09</v>
      </c>
      <c r="F233" s="1">
        <f t="shared" si="57"/>
        <v>1077.56</v>
      </c>
      <c r="G233" s="1">
        <v>0</v>
      </c>
      <c r="H233" s="1">
        <v>0</v>
      </c>
      <c r="I233" s="1">
        <v>0</v>
      </c>
      <c r="J233" s="1">
        <v>0</v>
      </c>
      <c r="K233" s="9">
        <f t="shared" ref="K233" si="67">SUM(E233:J233)+Q233+R233</f>
        <v>4164.6499999999996</v>
      </c>
      <c r="L233" s="1">
        <v>339.58</v>
      </c>
      <c r="M233" s="2">
        <v>63.26</v>
      </c>
      <c r="N233" s="1">
        <f t="shared" si="59"/>
        <v>4.16</v>
      </c>
      <c r="O233" s="1">
        <f t="shared" ref="O233" si="68">SUM(L233:N233)</f>
        <v>407</v>
      </c>
      <c r="P233" s="9">
        <f t="shared" ref="P233" si="69">K233-O233</f>
        <v>3757.6499999999996</v>
      </c>
      <c r="Q233" s="1">
        <v>0</v>
      </c>
      <c r="R233" s="1">
        <v>0</v>
      </c>
    </row>
    <row r="234" spans="1:18" x14ac:dyDescent="0.25">
      <c r="A234" s="3">
        <v>350639</v>
      </c>
      <c r="B234" s="3" t="s">
        <v>22</v>
      </c>
      <c r="C234" s="3" t="s">
        <v>61</v>
      </c>
      <c r="D234" s="3" t="s">
        <v>21</v>
      </c>
      <c r="E234" s="1">
        <v>3087.09</v>
      </c>
      <c r="F234" s="1">
        <f t="shared" si="57"/>
        <v>1077.56</v>
      </c>
      <c r="G234" s="1">
        <v>0</v>
      </c>
      <c r="H234" s="1">
        <v>0</v>
      </c>
      <c r="I234" s="1">
        <v>0</v>
      </c>
      <c r="J234" s="1">
        <v>0</v>
      </c>
      <c r="K234" s="9">
        <f>SUM(E234:J234)+Q234+R234</f>
        <v>4164.6499999999996</v>
      </c>
      <c r="L234" s="1">
        <f>339.58</f>
        <v>339.58</v>
      </c>
      <c r="M234" s="1">
        <v>63.26</v>
      </c>
      <c r="N234" s="1">
        <f t="shared" si="59"/>
        <v>4.16</v>
      </c>
      <c r="O234" s="1">
        <f t="shared" ref="O234" si="70">SUM(L234:N234)</f>
        <v>407</v>
      </c>
      <c r="P234" s="9">
        <f t="shared" ref="P234" si="71">K234-O234</f>
        <v>3757.6499999999996</v>
      </c>
      <c r="Q234" s="1">
        <v>0</v>
      </c>
      <c r="R234" s="1">
        <v>0</v>
      </c>
    </row>
    <row r="235" spans="1:18" x14ac:dyDescent="0.25">
      <c r="A235" s="3">
        <v>350679</v>
      </c>
      <c r="B235" s="3" t="s">
        <v>22</v>
      </c>
      <c r="C235" s="3" t="s">
        <v>39</v>
      </c>
      <c r="D235" s="3" t="s">
        <v>33</v>
      </c>
      <c r="E235" s="1">
        <v>3087.09</v>
      </c>
      <c r="F235" s="1">
        <f>751.96+103.6</f>
        <v>855.56000000000006</v>
      </c>
      <c r="G235" s="1">
        <v>0</v>
      </c>
      <c r="H235" s="1">
        <v>0</v>
      </c>
      <c r="I235" s="1">
        <v>0</v>
      </c>
      <c r="J235" s="1">
        <v>0</v>
      </c>
      <c r="K235" s="9">
        <f>SUM(E235:J235)+Q235+R235</f>
        <v>3942.65</v>
      </c>
      <c r="L235" s="1">
        <f>339.58</f>
        <v>339.58</v>
      </c>
      <c r="M235" s="1">
        <v>63.26</v>
      </c>
      <c r="N235" s="1">
        <f t="shared" si="59"/>
        <v>4.16</v>
      </c>
      <c r="O235" s="1">
        <f t="shared" ref="O235" si="72">SUM(L235:N235)</f>
        <v>407</v>
      </c>
      <c r="P235" s="9">
        <f t="shared" ref="P235" si="73">K235-O235</f>
        <v>3535.65</v>
      </c>
      <c r="Q235" s="1">
        <v>0</v>
      </c>
      <c r="R235" s="1">
        <v>0</v>
      </c>
    </row>
    <row r="236" spans="1:18" x14ac:dyDescent="0.25">
      <c r="A236" s="3">
        <v>350648</v>
      </c>
      <c r="B236" s="3" t="s">
        <v>27</v>
      </c>
      <c r="C236" s="3" t="s">
        <v>28</v>
      </c>
      <c r="D236" s="3" t="s">
        <v>19</v>
      </c>
      <c r="E236" s="1">
        <v>13080.27</v>
      </c>
      <c r="F236" s="1">
        <f t="shared" ref="F236:F249" si="74">751.96+325.6</f>
        <v>1077.56</v>
      </c>
      <c r="G236" s="1">
        <v>0</v>
      </c>
      <c r="H236" s="1">
        <v>0</v>
      </c>
      <c r="I236" s="1">
        <v>0</v>
      </c>
      <c r="J236" s="1">
        <v>0</v>
      </c>
      <c r="K236" s="9">
        <f>SUM(E236:J236)+Q236+R236</f>
        <v>14157.83</v>
      </c>
      <c r="L236" s="1">
        <v>1438.83</v>
      </c>
      <c r="M236" s="1">
        <v>2332.04</v>
      </c>
      <c r="N236" s="1">
        <f t="shared" ref="N236:N265" si="75">2.08*2+130.8</f>
        <v>134.96</v>
      </c>
      <c r="O236" s="1">
        <f t="shared" ref="O236" si="76">SUM(L236:N236)</f>
        <v>3905.83</v>
      </c>
      <c r="P236" s="9">
        <f t="shared" ref="P236" si="77">K236-O236</f>
        <v>10252</v>
      </c>
      <c r="Q236" s="1">
        <v>0</v>
      </c>
      <c r="R236" s="1">
        <v>0</v>
      </c>
    </row>
    <row r="237" spans="1:18" x14ac:dyDescent="0.25">
      <c r="A237" s="3">
        <v>350654</v>
      </c>
      <c r="B237" s="3" t="s">
        <v>27</v>
      </c>
      <c r="C237" s="3" t="s">
        <v>28</v>
      </c>
      <c r="D237" s="3" t="s">
        <v>19</v>
      </c>
      <c r="E237" s="1">
        <v>13080.27</v>
      </c>
      <c r="F237" s="1">
        <f t="shared" si="74"/>
        <v>1077.56</v>
      </c>
      <c r="G237" s="1">
        <v>0</v>
      </c>
      <c r="H237" s="1">
        <v>0</v>
      </c>
      <c r="I237" s="1">
        <v>0</v>
      </c>
      <c r="J237" s="1">
        <v>0</v>
      </c>
      <c r="K237" s="9">
        <f>SUM(E237:J237)+Q237+R237</f>
        <v>14157.83</v>
      </c>
      <c r="L237" s="1">
        <v>1438.83</v>
      </c>
      <c r="M237" s="1">
        <v>2332.04</v>
      </c>
      <c r="N237" s="1">
        <f>2.08*2+130.8+1200</f>
        <v>1334.96</v>
      </c>
      <c r="O237" s="1">
        <f t="shared" ref="O237" si="78">SUM(L237:N237)</f>
        <v>5105.83</v>
      </c>
      <c r="P237" s="9">
        <f t="shared" ref="P237" si="79">K237-O237</f>
        <v>9052</v>
      </c>
      <c r="Q237" s="1">
        <v>0</v>
      </c>
      <c r="R237" s="1">
        <v>0</v>
      </c>
    </row>
    <row r="238" spans="1:18" x14ac:dyDescent="0.25">
      <c r="A238" s="3">
        <v>350675</v>
      </c>
      <c r="B238" s="3" t="s">
        <v>27</v>
      </c>
      <c r="C238" s="3" t="s">
        <v>28</v>
      </c>
      <c r="D238" s="3" t="s">
        <v>19</v>
      </c>
      <c r="E238" s="1">
        <v>13080.27</v>
      </c>
      <c r="F238" s="1">
        <f t="shared" si="74"/>
        <v>1077.56</v>
      </c>
      <c r="G238" s="1">
        <v>0</v>
      </c>
      <c r="H238" s="1">
        <v>0</v>
      </c>
      <c r="I238" s="1">
        <v>0</v>
      </c>
      <c r="J238" s="1">
        <v>0</v>
      </c>
      <c r="K238" s="9">
        <f t="shared" ref="K238:K271" si="80">SUM(E238:J238)+Q238+R238</f>
        <v>14157.83</v>
      </c>
      <c r="L238" s="1">
        <v>1438.83</v>
      </c>
      <c r="M238" s="1">
        <v>2332.04</v>
      </c>
      <c r="N238" s="1">
        <f>2.08*2+130.8+1250</f>
        <v>1384.96</v>
      </c>
      <c r="O238" s="1">
        <f t="shared" ref="O238" si="81">SUM(L238:N238)</f>
        <v>5155.83</v>
      </c>
      <c r="P238" s="9">
        <f t="shared" ref="P238" si="82">K238-O238</f>
        <v>9002</v>
      </c>
      <c r="Q238" s="1">
        <v>0</v>
      </c>
      <c r="R238" s="1">
        <v>0</v>
      </c>
    </row>
    <row r="239" spans="1:18" x14ac:dyDescent="0.25">
      <c r="A239" s="3">
        <v>350643</v>
      </c>
      <c r="B239" s="3" t="s">
        <v>27</v>
      </c>
      <c r="C239" s="3" t="s">
        <v>28</v>
      </c>
      <c r="D239" s="3" t="s">
        <v>19</v>
      </c>
      <c r="E239" s="1">
        <v>13080.27</v>
      </c>
      <c r="F239" s="1">
        <f t="shared" si="74"/>
        <v>1077.56</v>
      </c>
      <c r="G239" s="1">
        <v>0</v>
      </c>
      <c r="H239" s="1">
        <v>0</v>
      </c>
      <c r="I239" s="1">
        <v>0</v>
      </c>
      <c r="J239" s="1">
        <v>0</v>
      </c>
      <c r="K239" s="9">
        <f t="shared" si="80"/>
        <v>14157.83</v>
      </c>
      <c r="L239" s="1">
        <v>1438.83</v>
      </c>
      <c r="M239" s="1">
        <v>2332.04</v>
      </c>
      <c r="N239" s="1">
        <f t="shared" si="75"/>
        <v>134.96</v>
      </c>
      <c r="O239" s="1">
        <f t="shared" ref="O239" si="83">SUM(L239:N239)</f>
        <v>3905.83</v>
      </c>
      <c r="P239" s="9">
        <f t="shared" ref="P239" si="84">K239-O239</f>
        <v>10252</v>
      </c>
      <c r="Q239" s="1">
        <v>0</v>
      </c>
      <c r="R239" s="1">
        <v>0</v>
      </c>
    </row>
    <row r="240" spans="1:18" x14ac:dyDescent="0.25">
      <c r="A240" s="3">
        <v>350667</v>
      </c>
      <c r="B240" s="3" t="s">
        <v>27</v>
      </c>
      <c r="C240" s="3" t="s">
        <v>28</v>
      </c>
      <c r="D240" s="3" t="s">
        <v>19</v>
      </c>
      <c r="E240" s="1">
        <v>13080.27</v>
      </c>
      <c r="F240" s="1">
        <f t="shared" si="74"/>
        <v>1077.56</v>
      </c>
      <c r="G240" s="1">
        <v>0</v>
      </c>
      <c r="H240" s="1">
        <v>0</v>
      </c>
      <c r="I240" s="1">
        <v>0</v>
      </c>
      <c r="J240" s="1">
        <v>0</v>
      </c>
      <c r="K240" s="9">
        <f t="shared" si="80"/>
        <v>14157.83</v>
      </c>
      <c r="L240" s="1">
        <v>1438.83</v>
      </c>
      <c r="M240" s="1">
        <v>2332.04</v>
      </c>
      <c r="N240" s="1">
        <f t="shared" si="75"/>
        <v>134.96</v>
      </c>
      <c r="O240" s="1">
        <f t="shared" ref="O240" si="85">SUM(L240:N240)</f>
        <v>3905.83</v>
      </c>
      <c r="P240" s="9">
        <f t="shared" ref="P240" si="86">K240-O240</f>
        <v>10252</v>
      </c>
      <c r="Q240" s="1">
        <v>0</v>
      </c>
      <c r="R240" s="1">
        <v>0</v>
      </c>
    </row>
    <row r="241" spans="1:18" x14ac:dyDescent="0.25">
      <c r="A241" s="3">
        <v>350663</v>
      </c>
      <c r="B241" s="3" t="s">
        <v>27</v>
      </c>
      <c r="C241" s="3" t="s">
        <v>28</v>
      </c>
      <c r="D241" s="3" t="s">
        <v>19</v>
      </c>
      <c r="E241" s="1">
        <v>13080.27</v>
      </c>
      <c r="F241" s="1">
        <f t="shared" si="74"/>
        <v>1077.56</v>
      </c>
      <c r="G241" s="1">
        <v>0</v>
      </c>
      <c r="H241" s="1">
        <v>0</v>
      </c>
      <c r="I241" s="1">
        <v>0</v>
      </c>
      <c r="J241" s="1">
        <v>0</v>
      </c>
      <c r="K241" s="9">
        <f t="shared" si="80"/>
        <v>14157.83</v>
      </c>
      <c r="L241" s="1">
        <v>1438.83</v>
      </c>
      <c r="M241" s="1">
        <v>2332.04</v>
      </c>
      <c r="N241" s="1">
        <f t="shared" si="75"/>
        <v>134.96</v>
      </c>
      <c r="O241" s="1">
        <f t="shared" ref="O241" si="87">SUM(L241:N241)</f>
        <v>3905.83</v>
      </c>
      <c r="P241" s="9">
        <f t="shared" ref="P241" si="88">K241-O241</f>
        <v>10252</v>
      </c>
      <c r="Q241" s="1">
        <v>0</v>
      </c>
      <c r="R241" s="1">
        <v>0</v>
      </c>
    </row>
    <row r="242" spans="1:18" x14ac:dyDescent="0.25">
      <c r="A242" s="3">
        <v>350661</v>
      </c>
      <c r="B242" s="3" t="s">
        <v>27</v>
      </c>
      <c r="C242" s="3" t="s">
        <v>28</v>
      </c>
      <c r="D242" s="3" t="s">
        <v>19</v>
      </c>
      <c r="E242" s="1">
        <v>13080.27</v>
      </c>
      <c r="F242" s="1">
        <f t="shared" si="74"/>
        <v>1077.56</v>
      </c>
      <c r="G242" s="1">
        <v>0</v>
      </c>
      <c r="H242" s="1">
        <v>0</v>
      </c>
      <c r="I242" s="1">
        <v>0</v>
      </c>
      <c r="J242" s="1">
        <v>0</v>
      </c>
      <c r="K242" s="9">
        <f t="shared" si="80"/>
        <v>14157.83</v>
      </c>
      <c r="L242" s="1">
        <v>1438.83</v>
      </c>
      <c r="M242" s="1">
        <v>2332.04</v>
      </c>
      <c r="N242" s="1">
        <f t="shared" si="75"/>
        <v>134.96</v>
      </c>
      <c r="O242" s="1">
        <f t="shared" ref="O242" si="89">SUM(L242:N242)</f>
        <v>3905.83</v>
      </c>
      <c r="P242" s="9">
        <f t="shared" ref="P242" si="90">K242-O242</f>
        <v>10252</v>
      </c>
      <c r="Q242" s="1">
        <v>0</v>
      </c>
      <c r="R242" s="1">
        <v>0</v>
      </c>
    </row>
    <row r="243" spans="1:18" x14ac:dyDescent="0.25">
      <c r="A243" s="3">
        <v>350658</v>
      </c>
      <c r="B243" s="3" t="s">
        <v>27</v>
      </c>
      <c r="C243" s="3" t="s">
        <v>28</v>
      </c>
      <c r="D243" s="3" t="s">
        <v>19</v>
      </c>
      <c r="E243" s="1">
        <v>13080.27</v>
      </c>
      <c r="F243" s="1">
        <f t="shared" si="74"/>
        <v>1077.56</v>
      </c>
      <c r="G243" s="1">
        <v>0</v>
      </c>
      <c r="H243" s="1">
        <v>0</v>
      </c>
      <c r="I243" s="1">
        <v>0</v>
      </c>
      <c r="J243" s="1">
        <v>0</v>
      </c>
      <c r="K243" s="9">
        <f t="shared" si="80"/>
        <v>14157.83</v>
      </c>
      <c r="L243" s="1">
        <v>1438.83</v>
      </c>
      <c r="M243" s="1">
        <v>2332.04</v>
      </c>
      <c r="N243" s="1">
        <f t="shared" si="75"/>
        <v>134.96</v>
      </c>
      <c r="O243" s="1">
        <f t="shared" ref="O243" si="91">SUM(L243:N243)</f>
        <v>3905.83</v>
      </c>
      <c r="P243" s="9">
        <f t="shared" ref="P243" si="92">K243-O243</f>
        <v>10252</v>
      </c>
      <c r="Q243" s="1">
        <v>0</v>
      </c>
      <c r="R243" s="1">
        <v>0</v>
      </c>
    </row>
    <row r="244" spans="1:18" x14ac:dyDescent="0.25">
      <c r="A244" s="3">
        <v>350642</v>
      </c>
      <c r="B244" s="3" t="s">
        <v>27</v>
      </c>
      <c r="C244" s="3" t="s">
        <v>28</v>
      </c>
      <c r="D244" s="3" t="s">
        <v>19</v>
      </c>
      <c r="E244" s="1">
        <v>13080.27</v>
      </c>
      <c r="F244" s="1">
        <f t="shared" si="74"/>
        <v>1077.56</v>
      </c>
      <c r="G244" s="1">
        <v>0</v>
      </c>
      <c r="H244" s="1">
        <v>0</v>
      </c>
      <c r="I244" s="1">
        <v>0</v>
      </c>
      <c r="J244" s="1">
        <v>0</v>
      </c>
      <c r="K244" s="9">
        <f t="shared" si="80"/>
        <v>14157.83</v>
      </c>
      <c r="L244" s="1">
        <v>1438.83</v>
      </c>
      <c r="M244" s="1">
        <v>2332.04</v>
      </c>
      <c r="N244" s="1">
        <f t="shared" si="75"/>
        <v>134.96</v>
      </c>
      <c r="O244" s="1">
        <f t="shared" ref="O244" si="93">SUM(L244:N244)</f>
        <v>3905.83</v>
      </c>
      <c r="P244" s="9">
        <f t="shared" ref="P244" si="94">K244-O244</f>
        <v>10252</v>
      </c>
      <c r="Q244" s="1">
        <v>0</v>
      </c>
      <c r="R244" s="1">
        <v>0</v>
      </c>
    </row>
    <row r="245" spans="1:18" x14ac:dyDescent="0.25">
      <c r="A245" s="3">
        <v>350676</v>
      </c>
      <c r="B245" s="3" t="s">
        <v>27</v>
      </c>
      <c r="C245" s="3" t="s">
        <v>28</v>
      </c>
      <c r="D245" s="3" t="s">
        <v>19</v>
      </c>
      <c r="E245" s="1">
        <v>13080.27</v>
      </c>
      <c r="F245" s="1">
        <f t="shared" si="74"/>
        <v>1077.56</v>
      </c>
      <c r="G245" s="1">
        <v>0</v>
      </c>
      <c r="H245" s="1">
        <v>0</v>
      </c>
      <c r="I245" s="1">
        <v>0</v>
      </c>
      <c r="J245" s="1">
        <v>0</v>
      </c>
      <c r="K245" s="9">
        <f t="shared" si="80"/>
        <v>14157.83</v>
      </c>
      <c r="L245" s="1">
        <v>1438.83</v>
      </c>
      <c r="M245" s="1">
        <v>2332.04</v>
      </c>
      <c r="N245" s="1">
        <f t="shared" si="75"/>
        <v>134.96</v>
      </c>
      <c r="O245" s="1">
        <f t="shared" ref="O245" si="95">SUM(L245:N245)</f>
        <v>3905.83</v>
      </c>
      <c r="P245" s="9">
        <f t="shared" ref="P245" si="96">K245-O245</f>
        <v>10252</v>
      </c>
      <c r="Q245" s="1">
        <v>0</v>
      </c>
      <c r="R245" s="1">
        <v>0</v>
      </c>
    </row>
    <row r="246" spans="1:18" x14ac:dyDescent="0.25">
      <c r="A246" s="3">
        <v>350674</v>
      </c>
      <c r="B246" s="3" t="s">
        <v>27</v>
      </c>
      <c r="C246" s="3" t="s">
        <v>28</v>
      </c>
      <c r="D246" s="3" t="s">
        <v>19</v>
      </c>
      <c r="E246" s="1">
        <v>13080.27</v>
      </c>
      <c r="F246" s="1">
        <f t="shared" si="74"/>
        <v>1077.56</v>
      </c>
      <c r="G246" s="1">
        <v>0</v>
      </c>
      <c r="H246" s="1">
        <v>0</v>
      </c>
      <c r="I246" s="1">
        <v>0</v>
      </c>
      <c r="J246" s="1">
        <v>0</v>
      </c>
      <c r="K246" s="9">
        <f t="shared" si="80"/>
        <v>14157.83</v>
      </c>
      <c r="L246" s="1">
        <v>1438.83</v>
      </c>
      <c r="M246" s="1">
        <v>2332.04</v>
      </c>
      <c r="N246" s="1">
        <f t="shared" si="75"/>
        <v>134.96</v>
      </c>
      <c r="O246" s="1">
        <f t="shared" ref="O246" si="97">SUM(L246:N246)</f>
        <v>3905.83</v>
      </c>
      <c r="P246" s="9">
        <f t="shared" ref="P246" si="98">K246-O246</f>
        <v>10252</v>
      </c>
      <c r="Q246" s="1">
        <v>0</v>
      </c>
      <c r="R246" s="1">
        <v>0</v>
      </c>
    </row>
    <row r="247" spans="1:18" x14ac:dyDescent="0.25">
      <c r="A247" s="3">
        <v>350641</v>
      </c>
      <c r="B247" s="3" t="s">
        <v>27</v>
      </c>
      <c r="C247" s="3" t="s">
        <v>28</v>
      </c>
      <c r="D247" s="3" t="s">
        <v>19</v>
      </c>
      <c r="E247" s="1">
        <v>13080.27</v>
      </c>
      <c r="F247" s="1">
        <f t="shared" si="74"/>
        <v>1077.56</v>
      </c>
      <c r="G247" s="1">
        <v>0</v>
      </c>
      <c r="H247" s="1">
        <v>0</v>
      </c>
      <c r="I247" s="1">
        <v>0</v>
      </c>
      <c r="J247" s="1">
        <v>0</v>
      </c>
      <c r="K247" s="9">
        <f t="shared" si="80"/>
        <v>14157.83</v>
      </c>
      <c r="L247" s="1">
        <v>1438.83</v>
      </c>
      <c r="M247" s="1">
        <v>2332.04</v>
      </c>
      <c r="N247" s="1">
        <f t="shared" si="75"/>
        <v>134.96</v>
      </c>
      <c r="O247" s="1">
        <f t="shared" ref="O247" si="99">SUM(L247:N247)</f>
        <v>3905.83</v>
      </c>
      <c r="P247" s="9">
        <f t="shared" ref="P247" si="100">K247-O247</f>
        <v>10252</v>
      </c>
      <c r="Q247" s="1">
        <v>0</v>
      </c>
      <c r="R247" s="1">
        <v>0</v>
      </c>
    </row>
    <row r="248" spans="1:18" x14ac:dyDescent="0.25">
      <c r="A248" s="3">
        <v>350668</v>
      </c>
      <c r="B248" s="3" t="s">
        <v>27</v>
      </c>
      <c r="C248" s="3" t="s">
        <v>28</v>
      </c>
      <c r="D248" s="3" t="s">
        <v>19</v>
      </c>
      <c r="E248" s="1">
        <v>13080.27</v>
      </c>
      <c r="F248" s="1">
        <f t="shared" si="74"/>
        <v>1077.56</v>
      </c>
      <c r="G248" s="1">
        <v>0</v>
      </c>
      <c r="H248" s="1">
        <v>0</v>
      </c>
      <c r="I248" s="1">
        <v>0</v>
      </c>
      <c r="J248" s="1">
        <v>0</v>
      </c>
      <c r="K248" s="9">
        <f t="shared" si="80"/>
        <v>14157.83</v>
      </c>
      <c r="L248" s="1">
        <v>1438.83</v>
      </c>
      <c r="M248" s="1">
        <v>2332.04</v>
      </c>
      <c r="N248" s="1">
        <f t="shared" si="75"/>
        <v>134.96</v>
      </c>
      <c r="O248" s="1">
        <f t="shared" ref="O248" si="101">SUM(L248:N248)</f>
        <v>3905.83</v>
      </c>
      <c r="P248" s="9">
        <f t="shared" ref="P248" si="102">K248-O248</f>
        <v>10252</v>
      </c>
      <c r="Q248" s="1">
        <v>0</v>
      </c>
      <c r="R248" s="1">
        <v>0</v>
      </c>
    </row>
    <row r="249" spans="1:18" x14ac:dyDescent="0.25">
      <c r="A249" s="3">
        <v>350659</v>
      </c>
      <c r="B249" s="3" t="s">
        <v>27</v>
      </c>
      <c r="C249" s="3" t="s">
        <v>28</v>
      </c>
      <c r="D249" s="3" t="s">
        <v>19</v>
      </c>
      <c r="E249" s="1">
        <v>13080.27</v>
      </c>
      <c r="F249" s="1">
        <f t="shared" si="74"/>
        <v>1077.56</v>
      </c>
      <c r="G249" s="1">
        <v>0</v>
      </c>
      <c r="H249" s="1">
        <v>0</v>
      </c>
      <c r="I249" s="1">
        <v>0</v>
      </c>
      <c r="J249" s="1">
        <v>0</v>
      </c>
      <c r="K249" s="9">
        <f t="shared" si="80"/>
        <v>14157.83</v>
      </c>
      <c r="L249" s="1">
        <v>1438.83</v>
      </c>
      <c r="M249" s="1">
        <v>2332.04</v>
      </c>
      <c r="N249" s="1">
        <f>2.08*2+130.8+2600</f>
        <v>2734.96</v>
      </c>
      <c r="O249" s="1">
        <f t="shared" ref="O249" si="103">SUM(L249:N249)</f>
        <v>6505.83</v>
      </c>
      <c r="P249" s="9">
        <f t="shared" ref="P249" si="104">K249-O249</f>
        <v>7652</v>
      </c>
      <c r="Q249" s="1">
        <v>0</v>
      </c>
      <c r="R249" s="1">
        <v>0</v>
      </c>
    </row>
    <row r="250" spans="1:18" x14ac:dyDescent="0.25">
      <c r="A250" s="3">
        <v>350645</v>
      </c>
      <c r="B250" s="3" t="s">
        <v>27</v>
      </c>
      <c r="C250" s="3" t="s">
        <v>28</v>
      </c>
      <c r="D250" s="3" t="s">
        <v>19</v>
      </c>
      <c r="E250" s="1">
        <v>13080.27</v>
      </c>
      <c r="F250" s="1">
        <f>751.96</f>
        <v>751.96</v>
      </c>
      <c r="G250" s="1">
        <v>0</v>
      </c>
      <c r="H250" s="1">
        <v>0</v>
      </c>
      <c r="I250" s="1">
        <v>0</v>
      </c>
      <c r="J250" s="1">
        <v>0</v>
      </c>
      <c r="K250" s="9">
        <f t="shared" si="80"/>
        <v>13832.23</v>
      </c>
      <c r="L250" s="1">
        <v>1438.83</v>
      </c>
      <c r="M250" s="1">
        <v>2332.04</v>
      </c>
      <c r="N250" s="1">
        <f t="shared" si="75"/>
        <v>134.96</v>
      </c>
      <c r="O250" s="1">
        <f t="shared" ref="O250" si="105">SUM(L250:N250)</f>
        <v>3905.83</v>
      </c>
      <c r="P250" s="9">
        <f t="shared" ref="P250" si="106">K250-O250</f>
        <v>9926.4</v>
      </c>
      <c r="Q250" s="1">
        <v>0</v>
      </c>
      <c r="R250" s="1">
        <v>0</v>
      </c>
    </row>
    <row r="251" spans="1:18" x14ac:dyDescent="0.25">
      <c r="A251" s="3">
        <v>350656</v>
      </c>
      <c r="B251" s="3" t="s">
        <v>27</v>
      </c>
      <c r="C251" s="3" t="s">
        <v>28</v>
      </c>
      <c r="D251" s="3" t="s">
        <v>19</v>
      </c>
      <c r="E251" s="1">
        <v>13080.27</v>
      </c>
      <c r="F251" s="1">
        <f t="shared" ref="F251:F274" si="107">751.96+325.6</f>
        <v>1077.56</v>
      </c>
      <c r="G251" s="1">
        <v>0</v>
      </c>
      <c r="H251" s="1">
        <v>0</v>
      </c>
      <c r="I251" s="1">
        <v>0</v>
      </c>
      <c r="J251" s="1">
        <v>0</v>
      </c>
      <c r="K251" s="9">
        <f t="shared" si="80"/>
        <v>14157.83</v>
      </c>
      <c r="L251" s="1">
        <v>1438.83</v>
      </c>
      <c r="M251" s="1">
        <v>2332.04</v>
      </c>
      <c r="N251" s="1">
        <f t="shared" si="75"/>
        <v>134.96</v>
      </c>
      <c r="O251" s="1">
        <f t="shared" ref="O251" si="108">SUM(L251:N251)</f>
        <v>3905.83</v>
      </c>
      <c r="P251" s="9">
        <f t="shared" ref="P251" si="109">K251-O251</f>
        <v>10252</v>
      </c>
      <c r="Q251" s="1">
        <v>0</v>
      </c>
      <c r="R251" s="1">
        <v>0</v>
      </c>
    </row>
    <row r="252" spans="1:18" x14ac:dyDescent="0.25">
      <c r="A252" s="3">
        <v>350657</v>
      </c>
      <c r="B252" s="3" t="s">
        <v>27</v>
      </c>
      <c r="C252" s="3" t="s">
        <v>28</v>
      </c>
      <c r="D252" s="3" t="s">
        <v>19</v>
      </c>
      <c r="E252" s="1">
        <v>13080.27</v>
      </c>
      <c r="F252" s="1">
        <f t="shared" si="107"/>
        <v>1077.56</v>
      </c>
      <c r="G252" s="1">
        <v>0</v>
      </c>
      <c r="H252" s="1">
        <v>0</v>
      </c>
      <c r="I252" s="1">
        <v>0</v>
      </c>
      <c r="J252" s="1">
        <v>0</v>
      </c>
      <c r="K252" s="9">
        <f t="shared" si="80"/>
        <v>14157.83</v>
      </c>
      <c r="L252" s="1">
        <v>1438.83</v>
      </c>
      <c r="M252" s="1">
        <v>2332.04</v>
      </c>
      <c r="N252" s="1">
        <f t="shared" si="75"/>
        <v>134.96</v>
      </c>
      <c r="O252" s="1">
        <f t="shared" ref="O252" si="110">SUM(L252:N252)</f>
        <v>3905.83</v>
      </c>
      <c r="P252" s="9">
        <f t="shared" ref="P252" si="111">K252-O252</f>
        <v>10252</v>
      </c>
      <c r="Q252" s="1">
        <v>0</v>
      </c>
      <c r="R252" s="1">
        <v>0</v>
      </c>
    </row>
    <row r="253" spans="1:18" x14ac:dyDescent="0.25">
      <c r="A253" s="3">
        <v>350068</v>
      </c>
      <c r="B253" s="3" t="s">
        <v>27</v>
      </c>
      <c r="C253" s="3" t="s">
        <v>28</v>
      </c>
      <c r="D253" s="3" t="s">
        <v>19</v>
      </c>
      <c r="E253" s="1">
        <v>13080.27</v>
      </c>
      <c r="F253" s="1">
        <f t="shared" si="107"/>
        <v>1077.56</v>
      </c>
      <c r="G253" s="1">
        <v>0</v>
      </c>
      <c r="H253" s="1">
        <v>0</v>
      </c>
      <c r="I253" s="1">
        <v>0</v>
      </c>
      <c r="J253" s="1">
        <v>0</v>
      </c>
      <c r="K253" s="9">
        <f t="shared" si="80"/>
        <v>14157.83</v>
      </c>
      <c r="L253" s="1">
        <v>1438.83</v>
      </c>
      <c r="M253" s="1">
        <v>2332.04</v>
      </c>
      <c r="N253" s="1">
        <f t="shared" si="75"/>
        <v>134.96</v>
      </c>
      <c r="O253" s="1">
        <f t="shared" ref="O253" si="112">SUM(L253:N253)</f>
        <v>3905.83</v>
      </c>
      <c r="P253" s="9">
        <f t="shared" ref="P253" si="113">K253-O253</f>
        <v>10252</v>
      </c>
      <c r="Q253" s="1">
        <v>0</v>
      </c>
      <c r="R253" s="1">
        <v>0</v>
      </c>
    </row>
    <row r="254" spans="1:18" x14ac:dyDescent="0.25">
      <c r="A254" s="3">
        <v>350670</v>
      </c>
      <c r="B254" s="3" t="s">
        <v>27</v>
      </c>
      <c r="C254" s="3" t="s">
        <v>28</v>
      </c>
      <c r="D254" s="3" t="s">
        <v>19</v>
      </c>
      <c r="E254" s="1">
        <v>13080.27</v>
      </c>
      <c r="F254" s="1">
        <f t="shared" si="107"/>
        <v>1077.56</v>
      </c>
      <c r="G254" s="1">
        <v>0</v>
      </c>
      <c r="H254" s="1">
        <v>0</v>
      </c>
      <c r="I254" s="1">
        <v>0</v>
      </c>
      <c r="J254" s="1">
        <v>0</v>
      </c>
      <c r="K254" s="9">
        <f t="shared" si="80"/>
        <v>14157.83</v>
      </c>
      <c r="L254" s="1">
        <v>1438.83</v>
      </c>
      <c r="M254" s="1">
        <v>2332.04</v>
      </c>
      <c r="N254" s="1">
        <f t="shared" si="75"/>
        <v>134.96</v>
      </c>
      <c r="O254" s="1">
        <f t="shared" ref="O254" si="114">SUM(L254:N254)</f>
        <v>3905.83</v>
      </c>
      <c r="P254" s="9">
        <f t="shared" ref="P254" si="115">K254-O254</f>
        <v>10252</v>
      </c>
      <c r="Q254" s="1">
        <v>0</v>
      </c>
      <c r="R254" s="1">
        <v>0</v>
      </c>
    </row>
    <row r="255" spans="1:18" ht="15.75" customHeight="1" x14ac:dyDescent="0.25">
      <c r="A255" s="3">
        <v>350672</v>
      </c>
      <c r="B255" s="3" t="s">
        <v>27</v>
      </c>
      <c r="C255" s="3" t="s">
        <v>28</v>
      </c>
      <c r="D255" s="3" t="s">
        <v>19</v>
      </c>
      <c r="E255" s="1">
        <v>13080.27</v>
      </c>
      <c r="F255" s="1">
        <f t="shared" si="107"/>
        <v>1077.56</v>
      </c>
      <c r="G255" s="1">
        <v>0</v>
      </c>
      <c r="H255" s="1">
        <v>0</v>
      </c>
      <c r="I255" s="1">
        <v>0</v>
      </c>
      <c r="J255" s="1">
        <v>0</v>
      </c>
      <c r="K255" s="9">
        <f t="shared" si="80"/>
        <v>14157.83</v>
      </c>
      <c r="L255" s="1">
        <v>1438.83</v>
      </c>
      <c r="M255" s="1">
        <v>2332.04</v>
      </c>
      <c r="N255" s="1">
        <f t="shared" si="75"/>
        <v>134.96</v>
      </c>
      <c r="O255" s="1">
        <f t="shared" ref="O255" si="116">SUM(L255:N255)</f>
        <v>3905.83</v>
      </c>
      <c r="P255" s="9">
        <f t="shared" ref="P255" si="117">K255-O255</f>
        <v>10252</v>
      </c>
      <c r="Q255" s="1">
        <v>0</v>
      </c>
      <c r="R255" s="1">
        <v>0</v>
      </c>
    </row>
    <row r="256" spans="1:18" ht="16.5" customHeight="1" x14ac:dyDescent="0.25">
      <c r="A256" s="3">
        <v>350671</v>
      </c>
      <c r="B256" s="3" t="s">
        <v>27</v>
      </c>
      <c r="C256" s="3" t="s">
        <v>28</v>
      </c>
      <c r="D256" s="3" t="s">
        <v>19</v>
      </c>
      <c r="E256" s="1">
        <v>13080.27</v>
      </c>
      <c r="F256" s="1">
        <f t="shared" si="107"/>
        <v>1077.56</v>
      </c>
      <c r="G256" s="1">
        <v>0</v>
      </c>
      <c r="H256" s="1">
        <v>0</v>
      </c>
      <c r="I256" s="1">
        <v>0</v>
      </c>
      <c r="J256" s="1">
        <v>0</v>
      </c>
      <c r="K256" s="9">
        <f t="shared" si="80"/>
        <v>14157.83</v>
      </c>
      <c r="L256" s="1">
        <v>1438.83</v>
      </c>
      <c r="M256" s="1">
        <v>2332.04</v>
      </c>
      <c r="N256" s="1">
        <f t="shared" si="75"/>
        <v>134.96</v>
      </c>
      <c r="O256" s="1">
        <f t="shared" ref="O256" si="118">SUM(L256:N256)</f>
        <v>3905.83</v>
      </c>
      <c r="P256" s="9">
        <f t="shared" ref="P256" si="119">K256-O256</f>
        <v>10252</v>
      </c>
      <c r="Q256" s="1">
        <v>0</v>
      </c>
      <c r="R256" s="1">
        <v>0</v>
      </c>
    </row>
    <row r="257" spans="1:18" x14ac:dyDescent="0.25">
      <c r="A257" s="3">
        <v>350664</v>
      </c>
      <c r="B257" s="3" t="s">
        <v>27</v>
      </c>
      <c r="C257" s="3" t="s">
        <v>28</v>
      </c>
      <c r="D257" s="3" t="s">
        <v>19</v>
      </c>
      <c r="E257" s="1">
        <v>13080.27</v>
      </c>
      <c r="F257" s="1">
        <f t="shared" si="107"/>
        <v>1077.56</v>
      </c>
      <c r="G257" s="1">
        <v>0</v>
      </c>
      <c r="H257" s="1">
        <v>0</v>
      </c>
      <c r="I257" s="1">
        <v>0</v>
      </c>
      <c r="J257" s="1">
        <v>0</v>
      </c>
      <c r="K257" s="9">
        <f t="shared" si="80"/>
        <v>14157.83</v>
      </c>
      <c r="L257" s="1">
        <v>1438.83</v>
      </c>
      <c r="M257" s="1">
        <v>2332.04</v>
      </c>
      <c r="N257" s="1">
        <f t="shared" si="75"/>
        <v>134.96</v>
      </c>
      <c r="O257" s="1">
        <f t="shared" ref="O257" si="120">SUM(L257:N257)</f>
        <v>3905.83</v>
      </c>
      <c r="P257" s="9">
        <f t="shared" ref="P257" si="121">K257-O257</f>
        <v>10252</v>
      </c>
      <c r="Q257" s="1">
        <v>0</v>
      </c>
      <c r="R257" s="1">
        <v>0</v>
      </c>
    </row>
    <row r="258" spans="1:18" x14ac:dyDescent="0.25">
      <c r="A258" s="3">
        <v>350665</v>
      </c>
      <c r="B258" s="3" t="s">
        <v>27</v>
      </c>
      <c r="C258" s="3" t="s">
        <v>28</v>
      </c>
      <c r="D258" s="3" t="s">
        <v>19</v>
      </c>
      <c r="E258" s="1">
        <v>13080.27</v>
      </c>
      <c r="F258" s="1">
        <f t="shared" si="107"/>
        <v>1077.56</v>
      </c>
      <c r="G258" s="1">
        <v>0</v>
      </c>
      <c r="H258" s="1">
        <v>0</v>
      </c>
      <c r="I258" s="1">
        <v>0</v>
      </c>
      <c r="J258" s="1">
        <v>0</v>
      </c>
      <c r="K258" s="9">
        <f t="shared" si="80"/>
        <v>14157.83</v>
      </c>
      <c r="L258" s="1">
        <v>1438.83</v>
      </c>
      <c r="M258" s="1">
        <v>2332.04</v>
      </c>
      <c r="N258" s="1">
        <f t="shared" si="75"/>
        <v>134.96</v>
      </c>
      <c r="O258" s="1">
        <f t="shared" ref="O258" si="122">SUM(L258:N258)</f>
        <v>3905.83</v>
      </c>
      <c r="P258" s="9">
        <f t="shared" ref="P258" si="123">K258-O258</f>
        <v>10252</v>
      </c>
      <c r="Q258" s="1">
        <v>0</v>
      </c>
      <c r="R258" s="1">
        <v>0</v>
      </c>
    </row>
    <row r="259" spans="1:18" x14ac:dyDescent="0.25">
      <c r="A259" s="3">
        <v>350669</v>
      </c>
      <c r="B259" s="3" t="s">
        <v>27</v>
      </c>
      <c r="C259" s="3" t="s">
        <v>28</v>
      </c>
      <c r="D259" s="3" t="s">
        <v>19</v>
      </c>
      <c r="E259" s="1">
        <v>13080.27</v>
      </c>
      <c r="F259" s="1">
        <f t="shared" si="107"/>
        <v>1077.56</v>
      </c>
      <c r="G259" s="1">
        <v>0</v>
      </c>
      <c r="H259" s="1">
        <v>0</v>
      </c>
      <c r="I259" s="1">
        <v>0</v>
      </c>
      <c r="J259" s="1">
        <v>0</v>
      </c>
      <c r="K259" s="9">
        <f t="shared" si="80"/>
        <v>14157.83</v>
      </c>
      <c r="L259" s="1">
        <v>1438.83</v>
      </c>
      <c r="M259" s="1">
        <v>2332.04</v>
      </c>
      <c r="N259" s="1">
        <f t="shared" si="75"/>
        <v>134.96</v>
      </c>
      <c r="O259" s="1">
        <f t="shared" ref="O259" si="124">SUM(L259:N259)</f>
        <v>3905.83</v>
      </c>
      <c r="P259" s="9">
        <f t="shared" ref="P259" si="125">K259-O259</f>
        <v>10252</v>
      </c>
      <c r="Q259" s="1">
        <v>0</v>
      </c>
      <c r="R259" s="1">
        <v>0</v>
      </c>
    </row>
    <row r="260" spans="1:18" x14ac:dyDescent="0.25">
      <c r="A260" s="3">
        <v>350655</v>
      </c>
      <c r="B260" s="3" t="s">
        <v>27</v>
      </c>
      <c r="C260" s="3" t="s">
        <v>28</v>
      </c>
      <c r="D260" s="3" t="s">
        <v>19</v>
      </c>
      <c r="E260" s="1">
        <v>13080.27</v>
      </c>
      <c r="F260" s="1">
        <f t="shared" si="107"/>
        <v>1077.56</v>
      </c>
      <c r="G260" s="1">
        <v>0</v>
      </c>
      <c r="H260" s="1">
        <v>0</v>
      </c>
      <c r="I260" s="1">
        <v>0</v>
      </c>
      <c r="J260" s="1">
        <v>0</v>
      </c>
      <c r="K260" s="9">
        <f t="shared" si="80"/>
        <v>14157.83</v>
      </c>
      <c r="L260" s="1">
        <v>1438.83</v>
      </c>
      <c r="M260" s="1">
        <v>2332.04</v>
      </c>
      <c r="N260" s="1">
        <f t="shared" si="75"/>
        <v>134.96</v>
      </c>
      <c r="O260" s="1">
        <f t="shared" ref="O260" si="126">SUM(L260:N260)</f>
        <v>3905.83</v>
      </c>
      <c r="P260" s="9">
        <f t="shared" ref="P260" si="127">K260-O260</f>
        <v>10252</v>
      </c>
      <c r="Q260" s="1">
        <v>0</v>
      </c>
      <c r="R260" s="1">
        <v>0</v>
      </c>
    </row>
    <row r="261" spans="1:18" x14ac:dyDescent="0.25">
      <c r="A261" s="3">
        <v>350647</v>
      </c>
      <c r="B261" s="3" t="s">
        <v>27</v>
      </c>
      <c r="C261" s="3" t="s">
        <v>28</v>
      </c>
      <c r="D261" s="3" t="s">
        <v>19</v>
      </c>
      <c r="E261" s="1">
        <v>13080.27</v>
      </c>
      <c r="F261" s="1">
        <f t="shared" si="107"/>
        <v>1077.56</v>
      </c>
      <c r="G261" s="1">
        <v>0</v>
      </c>
      <c r="H261" s="1">
        <v>0</v>
      </c>
      <c r="I261" s="1">
        <v>0</v>
      </c>
      <c r="J261" s="1">
        <v>0</v>
      </c>
      <c r="K261" s="9">
        <f t="shared" si="80"/>
        <v>14157.83</v>
      </c>
      <c r="L261" s="1">
        <v>1438.83</v>
      </c>
      <c r="M261" s="1">
        <v>2332.04</v>
      </c>
      <c r="N261" s="1">
        <f t="shared" si="75"/>
        <v>134.96</v>
      </c>
      <c r="O261" s="1">
        <f t="shared" ref="O261" si="128">SUM(L261:N261)</f>
        <v>3905.83</v>
      </c>
      <c r="P261" s="9">
        <f t="shared" ref="P261" si="129">K261-O261</f>
        <v>10252</v>
      </c>
      <c r="Q261" s="1">
        <v>0</v>
      </c>
      <c r="R261" s="1">
        <v>0</v>
      </c>
    </row>
    <row r="262" spans="1:18" x14ac:dyDescent="0.25">
      <c r="A262" s="3">
        <v>350649</v>
      </c>
      <c r="B262" s="3" t="s">
        <v>27</v>
      </c>
      <c r="C262" s="3" t="s">
        <v>28</v>
      </c>
      <c r="D262" s="3" t="s">
        <v>19</v>
      </c>
      <c r="E262" s="1">
        <v>13080.27</v>
      </c>
      <c r="F262" s="1">
        <f t="shared" si="107"/>
        <v>1077.56</v>
      </c>
      <c r="G262" s="1">
        <v>0</v>
      </c>
      <c r="H262" s="1">
        <v>0</v>
      </c>
      <c r="I262" s="1">
        <v>0</v>
      </c>
      <c r="J262" s="1">
        <v>0</v>
      </c>
      <c r="K262" s="9">
        <f t="shared" si="80"/>
        <v>14157.83</v>
      </c>
      <c r="L262" s="1">
        <v>1438.83</v>
      </c>
      <c r="M262" s="1">
        <v>2332.04</v>
      </c>
      <c r="N262" s="1">
        <f t="shared" si="75"/>
        <v>134.96</v>
      </c>
      <c r="O262" s="1">
        <f t="shared" ref="O262" si="130">SUM(L262:N262)</f>
        <v>3905.83</v>
      </c>
      <c r="P262" s="9">
        <f t="shared" ref="P262" si="131">K262-O262</f>
        <v>10252</v>
      </c>
      <c r="Q262" s="1">
        <v>0</v>
      </c>
      <c r="R262" s="1">
        <v>0</v>
      </c>
    </row>
    <row r="263" spans="1:18" x14ac:dyDescent="0.25">
      <c r="A263" s="3">
        <v>350646</v>
      </c>
      <c r="B263" s="3" t="s">
        <v>27</v>
      </c>
      <c r="C263" s="3" t="s">
        <v>28</v>
      </c>
      <c r="D263" s="3" t="s">
        <v>19</v>
      </c>
      <c r="E263" s="1">
        <v>13080.27</v>
      </c>
      <c r="F263" s="1">
        <f t="shared" si="107"/>
        <v>1077.56</v>
      </c>
      <c r="G263" s="1">
        <v>0</v>
      </c>
      <c r="H263" s="1">
        <v>0</v>
      </c>
      <c r="I263" s="1">
        <v>0</v>
      </c>
      <c r="J263" s="1">
        <v>0</v>
      </c>
      <c r="K263" s="9">
        <f t="shared" si="80"/>
        <v>14157.83</v>
      </c>
      <c r="L263" s="1">
        <v>1438.83</v>
      </c>
      <c r="M263" s="1">
        <v>2332.04</v>
      </c>
      <c r="N263" s="1">
        <f t="shared" si="75"/>
        <v>134.96</v>
      </c>
      <c r="O263" s="1">
        <f t="shared" ref="O263" si="132">SUM(L263:N263)</f>
        <v>3905.83</v>
      </c>
      <c r="P263" s="9">
        <f t="shared" ref="P263" si="133">K263-O263</f>
        <v>10252</v>
      </c>
      <c r="Q263" s="1">
        <v>0</v>
      </c>
      <c r="R263" s="1">
        <v>0</v>
      </c>
    </row>
    <row r="264" spans="1:18" x14ac:dyDescent="0.25">
      <c r="A264" s="3">
        <v>350650</v>
      </c>
      <c r="B264" s="3" t="s">
        <v>27</v>
      </c>
      <c r="C264" s="3" t="s">
        <v>28</v>
      </c>
      <c r="D264" s="3" t="s">
        <v>19</v>
      </c>
      <c r="E264" s="1">
        <v>13080.27</v>
      </c>
      <c r="F264" s="1">
        <f t="shared" si="107"/>
        <v>1077.56</v>
      </c>
      <c r="G264" s="1">
        <v>0</v>
      </c>
      <c r="H264" s="1">
        <v>0</v>
      </c>
      <c r="I264" s="1">
        <v>0</v>
      </c>
      <c r="J264" s="1">
        <v>0</v>
      </c>
      <c r="K264" s="9">
        <f t="shared" si="80"/>
        <v>14157.83</v>
      </c>
      <c r="L264" s="1">
        <v>1438.83</v>
      </c>
      <c r="M264" s="1">
        <v>2332.04</v>
      </c>
      <c r="N264" s="1">
        <f t="shared" si="75"/>
        <v>134.96</v>
      </c>
      <c r="O264" s="1">
        <f t="shared" ref="O264" si="134">SUM(L264:N264)</f>
        <v>3905.83</v>
      </c>
      <c r="P264" s="9">
        <f t="shared" ref="P264" si="135">K264-O264</f>
        <v>10252</v>
      </c>
      <c r="Q264" s="1">
        <v>0</v>
      </c>
      <c r="R264" s="1">
        <v>0</v>
      </c>
    </row>
    <row r="265" spans="1:18" x14ac:dyDescent="0.25">
      <c r="A265" s="3">
        <v>350651</v>
      </c>
      <c r="B265" s="3" t="s">
        <v>27</v>
      </c>
      <c r="C265" s="3" t="s">
        <v>28</v>
      </c>
      <c r="D265" s="3" t="s">
        <v>19</v>
      </c>
      <c r="E265" s="1">
        <v>13080.27</v>
      </c>
      <c r="F265" s="1">
        <f t="shared" si="107"/>
        <v>1077.56</v>
      </c>
      <c r="G265" s="1">
        <v>0</v>
      </c>
      <c r="H265" s="1">
        <v>0</v>
      </c>
      <c r="I265" s="1">
        <v>0</v>
      </c>
      <c r="J265" s="1">
        <v>0</v>
      </c>
      <c r="K265" s="9">
        <f t="shared" si="80"/>
        <v>14157.83</v>
      </c>
      <c r="L265" s="1">
        <v>1438.83</v>
      </c>
      <c r="M265" s="1">
        <v>2332.04</v>
      </c>
      <c r="N265" s="1">
        <f t="shared" si="75"/>
        <v>134.96</v>
      </c>
      <c r="O265" s="1">
        <f t="shared" ref="O265" si="136">SUM(L265:N265)</f>
        <v>3905.83</v>
      </c>
      <c r="P265" s="9">
        <f t="shared" ref="P265" si="137">K265-O265</f>
        <v>10252</v>
      </c>
      <c r="Q265" s="1">
        <v>0</v>
      </c>
      <c r="R265" s="1">
        <v>0</v>
      </c>
    </row>
    <row r="266" spans="1:18" x14ac:dyDescent="0.25">
      <c r="A266" s="3">
        <v>350660</v>
      </c>
      <c r="B266" s="3" t="s">
        <v>27</v>
      </c>
      <c r="C266" s="3" t="s">
        <v>28</v>
      </c>
      <c r="D266" s="3" t="s">
        <v>19</v>
      </c>
      <c r="E266" s="1">
        <v>13080.27</v>
      </c>
      <c r="F266" s="1">
        <f t="shared" si="107"/>
        <v>1077.56</v>
      </c>
      <c r="G266" s="1">
        <v>0</v>
      </c>
      <c r="H266" s="1">
        <v>0</v>
      </c>
      <c r="I266" s="1">
        <v>0</v>
      </c>
      <c r="J266" s="1">
        <v>0</v>
      </c>
      <c r="K266" s="9">
        <f t="shared" si="80"/>
        <v>14157.83</v>
      </c>
      <c r="L266" s="1">
        <v>1438.83</v>
      </c>
      <c r="M266" s="1">
        <v>2332.04</v>
      </c>
      <c r="N266" s="1">
        <f>2.08*2+130.8+1010</f>
        <v>1144.96</v>
      </c>
      <c r="O266" s="1">
        <f t="shared" ref="O266" si="138">SUM(L266:N266)</f>
        <v>4915.83</v>
      </c>
      <c r="P266" s="9">
        <f t="shared" ref="P266" si="139">K266-O266</f>
        <v>9242</v>
      </c>
      <c r="Q266" s="1">
        <v>0</v>
      </c>
      <c r="R266" s="1">
        <v>0</v>
      </c>
    </row>
    <row r="267" spans="1:18" x14ac:dyDescent="0.25">
      <c r="A267" s="3">
        <v>350662</v>
      </c>
      <c r="B267" s="3" t="s">
        <v>27</v>
      </c>
      <c r="C267" s="3" t="s">
        <v>28</v>
      </c>
      <c r="D267" s="3" t="s">
        <v>19</v>
      </c>
      <c r="E267" s="1">
        <v>13080.27</v>
      </c>
      <c r="F267" s="1">
        <f t="shared" si="107"/>
        <v>1077.56</v>
      </c>
      <c r="G267" s="1">
        <v>0</v>
      </c>
      <c r="H267" s="1">
        <v>0</v>
      </c>
      <c r="I267" s="1">
        <v>0</v>
      </c>
      <c r="J267" s="1">
        <v>0</v>
      </c>
      <c r="K267" s="9">
        <f t="shared" si="80"/>
        <v>14157.83</v>
      </c>
      <c r="L267" s="1">
        <v>1438.83</v>
      </c>
      <c r="M267" s="1">
        <v>2332.04</v>
      </c>
      <c r="N267" s="1">
        <f>2.08*2+130.8</f>
        <v>134.96</v>
      </c>
      <c r="O267" s="1">
        <f t="shared" ref="O267" si="140">SUM(L267:N267)</f>
        <v>3905.83</v>
      </c>
      <c r="P267" s="9">
        <f t="shared" ref="P267" si="141">K267-O267</f>
        <v>10252</v>
      </c>
      <c r="Q267" s="1">
        <v>0</v>
      </c>
      <c r="R267" s="1">
        <v>0</v>
      </c>
    </row>
    <row r="268" spans="1:18" x14ac:dyDescent="0.25">
      <c r="A268" s="3">
        <v>350666</v>
      </c>
      <c r="B268" s="3" t="s">
        <v>27</v>
      </c>
      <c r="C268" s="3" t="s">
        <v>28</v>
      </c>
      <c r="D268" s="3" t="s">
        <v>19</v>
      </c>
      <c r="E268" s="1">
        <v>13080.27</v>
      </c>
      <c r="F268" s="1">
        <f t="shared" si="107"/>
        <v>1077.56</v>
      </c>
      <c r="G268" s="1">
        <v>0</v>
      </c>
      <c r="H268" s="1">
        <v>0</v>
      </c>
      <c r="I268" s="1">
        <v>0</v>
      </c>
      <c r="J268" s="1">
        <v>0</v>
      </c>
      <c r="K268" s="9">
        <f t="shared" si="80"/>
        <v>14157.83</v>
      </c>
      <c r="L268" s="1">
        <v>1438.83</v>
      </c>
      <c r="M268" s="1">
        <v>2332.04</v>
      </c>
      <c r="N268" s="1">
        <f>2.08*2+130.8</f>
        <v>134.96</v>
      </c>
      <c r="O268" s="1">
        <f t="shared" ref="O268" si="142">SUM(L268:N268)</f>
        <v>3905.83</v>
      </c>
      <c r="P268" s="9">
        <f t="shared" ref="P268" si="143">K268-O268</f>
        <v>10252</v>
      </c>
      <c r="Q268" s="1">
        <v>0</v>
      </c>
      <c r="R268" s="1">
        <v>0</v>
      </c>
    </row>
    <row r="269" spans="1:18" x14ac:dyDescent="0.25">
      <c r="A269" s="3">
        <v>350673</v>
      </c>
      <c r="B269" s="3" t="s">
        <v>27</v>
      </c>
      <c r="C269" s="3" t="s">
        <v>28</v>
      </c>
      <c r="D269" s="3" t="s">
        <v>19</v>
      </c>
      <c r="E269" s="1">
        <v>13080.27</v>
      </c>
      <c r="F269" s="1">
        <f t="shared" si="107"/>
        <v>1077.56</v>
      </c>
      <c r="G269" s="1">
        <v>0</v>
      </c>
      <c r="H269" s="1">
        <v>0</v>
      </c>
      <c r="I269" s="1">
        <v>0</v>
      </c>
      <c r="J269" s="1">
        <v>0</v>
      </c>
      <c r="K269" s="9">
        <f t="shared" si="80"/>
        <v>14157.83</v>
      </c>
      <c r="L269" s="1">
        <v>1438.83</v>
      </c>
      <c r="M269" s="1">
        <v>2332.04</v>
      </c>
      <c r="N269" s="1">
        <f>2.08*2+130.8</f>
        <v>134.96</v>
      </c>
      <c r="O269" s="1">
        <f t="shared" ref="O269" si="144">SUM(L269:N269)</f>
        <v>3905.83</v>
      </c>
      <c r="P269" s="9">
        <f t="shared" ref="P269" si="145">K269-O269</f>
        <v>10252</v>
      </c>
      <c r="Q269" s="1">
        <v>0</v>
      </c>
      <c r="R269" s="1">
        <v>0</v>
      </c>
    </row>
    <row r="270" spans="1:18" x14ac:dyDescent="0.25">
      <c r="A270" s="3">
        <v>350652</v>
      </c>
      <c r="B270" s="3" t="s">
        <v>27</v>
      </c>
      <c r="C270" s="3" t="s">
        <v>28</v>
      </c>
      <c r="D270" s="3" t="s">
        <v>19</v>
      </c>
      <c r="E270" s="1">
        <v>13080.27</v>
      </c>
      <c r="F270" s="1">
        <f t="shared" si="107"/>
        <v>1077.56</v>
      </c>
      <c r="G270" s="1">
        <v>0</v>
      </c>
      <c r="H270" s="1">
        <v>0</v>
      </c>
      <c r="I270" s="1">
        <v>0</v>
      </c>
      <c r="J270" s="1">
        <v>0</v>
      </c>
      <c r="K270" s="9">
        <f t="shared" si="80"/>
        <v>14157.83</v>
      </c>
      <c r="L270" s="1">
        <v>1438.83</v>
      </c>
      <c r="M270" s="1">
        <v>2332.04</v>
      </c>
      <c r="N270" s="1">
        <f>2.08*2+130.8</f>
        <v>134.96</v>
      </c>
      <c r="O270" s="1">
        <f t="shared" ref="O270" si="146">SUM(L270:N270)</f>
        <v>3905.83</v>
      </c>
      <c r="P270" s="9">
        <f t="shared" ref="P270" si="147">K270-O270</f>
        <v>10252</v>
      </c>
      <c r="Q270" s="1">
        <v>0</v>
      </c>
      <c r="R270" s="1">
        <v>0</v>
      </c>
    </row>
    <row r="271" spans="1:18" x14ac:dyDescent="0.25">
      <c r="A271" s="3">
        <v>350653</v>
      </c>
      <c r="B271" s="3" t="s">
        <v>27</v>
      </c>
      <c r="C271" s="3" t="s">
        <v>28</v>
      </c>
      <c r="D271" s="3" t="s">
        <v>19</v>
      </c>
      <c r="E271" s="1">
        <v>13080.27</v>
      </c>
      <c r="F271" s="1">
        <f t="shared" si="107"/>
        <v>1077.56</v>
      </c>
      <c r="G271" s="1">
        <v>0</v>
      </c>
      <c r="H271" s="1">
        <v>0</v>
      </c>
      <c r="I271" s="1">
        <v>0</v>
      </c>
      <c r="J271" s="1">
        <v>0</v>
      </c>
      <c r="K271" s="9">
        <f t="shared" si="80"/>
        <v>14157.83</v>
      </c>
      <c r="L271" s="1">
        <v>1438.83</v>
      </c>
      <c r="M271" s="1">
        <v>2332.04</v>
      </c>
      <c r="N271" s="1">
        <f>2.08*2+130.8</f>
        <v>134.96</v>
      </c>
      <c r="O271" s="1">
        <f t="shared" ref="O271" si="148">SUM(L271:N271)</f>
        <v>3905.83</v>
      </c>
      <c r="P271" s="9">
        <f t="shared" ref="P271:P277" si="149">K271-O271</f>
        <v>10252</v>
      </c>
      <c r="Q271" s="1">
        <v>0</v>
      </c>
      <c r="R271" s="1">
        <v>0</v>
      </c>
    </row>
    <row r="272" spans="1:18" x14ac:dyDescent="0.25">
      <c r="A272" s="4">
        <v>350637</v>
      </c>
      <c r="B272" s="3" t="s">
        <v>22</v>
      </c>
      <c r="C272" s="3" t="s">
        <v>61</v>
      </c>
      <c r="D272" s="3" t="s">
        <v>19</v>
      </c>
      <c r="E272" s="1">
        <v>3087.09</v>
      </c>
      <c r="F272" s="1">
        <f t="shared" si="107"/>
        <v>1077.56</v>
      </c>
      <c r="G272" s="1">
        <v>0</v>
      </c>
      <c r="H272" s="1">
        <v>0</v>
      </c>
      <c r="I272" s="1">
        <v>0</v>
      </c>
      <c r="J272" s="1">
        <v>0</v>
      </c>
      <c r="K272" s="9">
        <f t="shared" ref="K272" si="150">SUM(E272:J272)+Q272+R272</f>
        <v>4164.6499999999996</v>
      </c>
      <c r="L272" s="1">
        <v>339.58</v>
      </c>
      <c r="M272" s="2">
        <v>63.26</v>
      </c>
      <c r="N272" s="1">
        <f t="shared" ref="N272:N284" si="151">2.08*2</f>
        <v>4.16</v>
      </c>
      <c r="O272" s="1">
        <f t="shared" ref="O272:O273" si="152">SUM(L272:N272)</f>
        <v>407</v>
      </c>
      <c r="P272" s="9">
        <f t="shared" si="149"/>
        <v>3757.6499999999996</v>
      </c>
      <c r="Q272" s="1">
        <v>0</v>
      </c>
      <c r="R272" s="1">
        <v>0</v>
      </c>
    </row>
    <row r="273" spans="1:30" ht="15" customHeight="1" x14ac:dyDescent="0.25">
      <c r="A273" s="4">
        <v>350640</v>
      </c>
      <c r="B273" s="3" t="s">
        <v>24</v>
      </c>
      <c r="C273" s="3" t="s">
        <v>25</v>
      </c>
      <c r="D273" s="3" t="s">
        <v>44</v>
      </c>
      <c r="E273" s="1">
        <v>1286.29</v>
      </c>
      <c r="F273" s="1">
        <f t="shared" si="107"/>
        <v>1077.56</v>
      </c>
      <c r="G273" s="1">
        <v>0</v>
      </c>
      <c r="H273" s="1">
        <v>0</v>
      </c>
      <c r="I273" s="1">
        <v>0</v>
      </c>
      <c r="J273" s="1">
        <v>0</v>
      </c>
      <c r="K273" s="9">
        <f t="shared" ref="K273" si="153">SUM(E273:J273)+Q273+R273</f>
        <v>2363.85</v>
      </c>
      <c r="L273" s="1">
        <v>141.49</v>
      </c>
      <c r="M273" s="1">
        <v>0</v>
      </c>
      <c r="N273" s="1">
        <f t="shared" si="151"/>
        <v>4.16</v>
      </c>
      <c r="O273" s="1">
        <f t="shared" si="152"/>
        <v>145.65</v>
      </c>
      <c r="P273" s="9">
        <f t="shared" si="149"/>
        <v>2218.1999999999998</v>
      </c>
      <c r="Q273" s="1">
        <v>0</v>
      </c>
      <c r="R273" s="1">
        <v>0</v>
      </c>
    </row>
    <row r="274" spans="1:30" ht="15" customHeight="1" x14ac:dyDescent="0.25">
      <c r="A274" s="4">
        <v>350681</v>
      </c>
      <c r="B274" s="3" t="s">
        <v>22</v>
      </c>
      <c r="C274" s="3" t="s">
        <v>55</v>
      </c>
      <c r="D274" s="3" t="s">
        <v>47</v>
      </c>
      <c r="E274" s="1">
        <v>3087.09</v>
      </c>
      <c r="F274" s="1">
        <f t="shared" si="107"/>
        <v>1077.56</v>
      </c>
      <c r="G274" s="1">
        <v>0</v>
      </c>
      <c r="H274" s="1">
        <v>0</v>
      </c>
      <c r="I274" s="1">
        <v>0</v>
      </c>
      <c r="J274" s="1">
        <v>0</v>
      </c>
      <c r="K274" s="9">
        <f t="shared" ref="K274:K275" si="154">SUM(E274:J274)+Q274+R274</f>
        <v>4164.6499999999996</v>
      </c>
      <c r="L274" s="1">
        <v>339.58</v>
      </c>
      <c r="M274" s="2">
        <v>63.26</v>
      </c>
      <c r="N274" s="1">
        <f t="shared" si="151"/>
        <v>4.16</v>
      </c>
      <c r="O274" s="1">
        <f t="shared" ref="O274:O276" si="155">SUM(L274:N274)</f>
        <v>407</v>
      </c>
      <c r="P274" s="9">
        <f t="shared" si="149"/>
        <v>3757.6499999999996</v>
      </c>
      <c r="Q274" s="1">
        <v>0</v>
      </c>
      <c r="R274" s="1">
        <v>0</v>
      </c>
    </row>
    <row r="275" spans="1:30" ht="15" customHeight="1" x14ac:dyDescent="0.25">
      <c r="A275" s="4">
        <v>350638</v>
      </c>
      <c r="B275" s="3" t="s">
        <v>24</v>
      </c>
      <c r="C275" s="3" t="s">
        <v>25</v>
      </c>
      <c r="D275" s="3" t="s">
        <v>49</v>
      </c>
      <c r="E275" s="1">
        <v>1286.29</v>
      </c>
      <c r="F275" s="1">
        <f>751.96+325.6+29.6</f>
        <v>1107.1599999999999</v>
      </c>
      <c r="G275" s="1">
        <v>0</v>
      </c>
      <c r="H275" s="1">
        <v>0</v>
      </c>
      <c r="I275" s="1">
        <v>0</v>
      </c>
      <c r="J275" s="1">
        <v>0</v>
      </c>
      <c r="K275" s="9">
        <f t="shared" si="154"/>
        <v>2393.4499999999998</v>
      </c>
      <c r="L275" s="1">
        <v>141.49</v>
      </c>
      <c r="M275" s="1">
        <v>0</v>
      </c>
      <c r="N275" s="1">
        <f t="shared" si="151"/>
        <v>4.16</v>
      </c>
      <c r="O275" s="1">
        <f t="shared" si="155"/>
        <v>145.65</v>
      </c>
      <c r="P275" s="9">
        <f t="shared" si="149"/>
        <v>2247.7999999999997</v>
      </c>
      <c r="Q275" s="1">
        <v>0</v>
      </c>
      <c r="R275" s="1">
        <v>0</v>
      </c>
    </row>
    <row r="276" spans="1:30" x14ac:dyDescent="0.25">
      <c r="A276" s="11">
        <v>350683</v>
      </c>
      <c r="B276" s="3" t="s">
        <v>24</v>
      </c>
      <c r="C276" s="12" t="s">
        <v>58</v>
      </c>
      <c r="D276" s="3" t="s">
        <v>41</v>
      </c>
      <c r="E276" s="1">
        <v>1286.29</v>
      </c>
      <c r="F276" s="1">
        <f t="shared" ref="F276:F290" si="156">751.96+325.6</f>
        <v>1077.56</v>
      </c>
      <c r="G276" s="1">
        <v>0</v>
      </c>
      <c r="H276" s="1">
        <v>0</v>
      </c>
      <c r="I276" s="1">
        <v>0</v>
      </c>
      <c r="J276" s="1">
        <v>0</v>
      </c>
      <c r="K276" s="9">
        <f t="shared" ref="K276:K277" si="157">SUM(E276:J276)+Q276+R276</f>
        <v>2363.85</v>
      </c>
      <c r="L276" s="1">
        <v>141.49</v>
      </c>
      <c r="M276" s="1">
        <v>0</v>
      </c>
      <c r="N276" s="1">
        <f t="shared" si="151"/>
        <v>4.16</v>
      </c>
      <c r="O276" s="1">
        <f t="shared" si="155"/>
        <v>145.65</v>
      </c>
      <c r="P276" s="9">
        <f t="shared" si="149"/>
        <v>2218.1999999999998</v>
      </c>
      <c r="Q276" s="1">
        <v>0</v>
      </c>
      <c r="R276" s="1">
        <v>0</v>
      </c>
    </row>
    <row r="277" spans="1:30" x14ac:dyDescent="0.25">
      <c r="A277" s="11">
        <v>350684</v>
      </c>
      <c r="B277" s="3" t="s">
        <v>22</v>
      </c>
      <c r="C277" s="12" t="s">
        <v>59</v>
      </c>
      <c r="D277" s="3" t="s">
        <v>44</v>
      </c>
      <c r="E277" s="1">
        <v>3087.09</v>
      </c>
      <c r="F277" s="1">
        <f t="shared" si="156"/>
        <v>1077.56</v>
      </c>
      <c r="G277" s="1">
        <v>0</v>
      </c>
      <c r="H277" s="1">
        <v>0</v>
      </c>
      <c r="I277" s="1">
        <v>0</v>
      </c>
      <c r="J277" s="1">
        <v>0</v>
      </c>
      <c r="K277" s="9">
        <f t="shared" si="157"/>
        <v>4164.6499999999996</v>
      </c>
      <c r="L277" s="1">
        <v>339.58</v>
      </c>
      <c r="M277" s="2">
        <v>63.26</v>
      </c>
      <c r="N277" s="1">
        <f t="shared" si="151"/>
        <v>4.16</v>
      </c>
      <c r="O277" s="1">
        <f t="shared" ref="O277" si="158">SUM(L277:N277)</f>
        <v>407</v>
      </c>
      <c r="P277" s="9">
        <f t="shared" si="149"/>
        <v>3757.6499999999996</v>
      </c>
      <c r="Q277" s="1">
        <v>0</v>
      </c>
      <c r="R277" s="1">
        <v>0</v>
      </c>
    </row>
    <row r="278" spans="1:30" x14ac:dyDescent="0.25">
      <c r="A278" s="11">
        <v>350686</v>
      </c>
      <c r="B278" s="3" t="s">
        <v>24</v>
      </c>
      <c r="C278" s="12" t="s">
        <v>58</v>
      </c>
      <c r="D278" s="3" t="s">
        <v>41</v>
      </c>
      <c r="E278" s="1">
        <v>1286.29</v>
      </c>
      <c r="F278" s="1">
        <f t="shared" si="156"/>
        <v>1077.56</v>
      </c>
      <c r="G278" s="1">
        <v>0</v>
      </c>
      <c r="H278" s="1">
        <v>0</v>
      </c>
      <c r="I278" s="1">
        <v>0</v>
      </c>
      <c r="J278" s="1">
        <v>0</v>
      </c>
      <c r="K278" s="9">
        <f t="shared" ref="K278" si="159">SUM(E278:J278)+Q278+R278</f>
        <v>2363.85</v>
      </c>
      <c r="L278" s="1">
        <v>141.49</v>
      </c>
      <c r="M278" s="1">
        <v>0</v>
      </c>
      <c r="N278" s="1">
        <f t="shared" si="151"/>
        <v>4.16</v>
      </c>
      <c r="O278" s="1">
        <f t="shared" ref="O278" si="160">SUM(L278:N278)</f>
        <v>145.65</v>
      </c>
      <c r="P278" s="9">
        <f t="shared" ref="P278" si="161">K278-O278</f>
        <v>2218.1999999999998</v>
      </c>
      <c r="Q278" s="1">
        <v>0</v>
      </c>
      <c r="R278" s="1">
        <v>0</v>
      </c>
    </row>
    <row r="279" spans="1:30" x14ac:dyDescent="0.25">
      <c r="A279" s="11">
        <v>350685</v>
      </c>
      <c r="B279" s="3" t="s">
        <v>22</v>
      </c>
      <c r="C279" s="12" t="s">
        <v>39</v>
      </c>
      <c r="D279" s="3" t="s">
        <v>19</v>
      </c>
      <c r="E279" s="1">
        <v>3087.09</v>
      </c>
      <c r="F279" s="1">
        <f t="shared" si="156"/>
        <v>1077.56</v>
      </c>
      <c r="G279" s="1">
        <v>0</v>
      </c>
      <c r="H279" s="1">
        <v>0</v>
      </c>
      <c r="I279" s="1">
        <v>0</v>
      </c>
      <c r="J279" s="1">
        <v>0</v>
      </c>
      <c r="K279" s="9">
        <f t="shared" ref="K279" si="162">SUM(E279:J279)+Q279+R279</f>
        <v>4164.6499999999996</v>
      </c>
      <c r="L279" s="1">
        <v>339.58</v>
      </c>
      <c r="M279" s="2">
        <v>63.26</v>
      </c>
      <c r="N279" s="1">
        <f t="shared" si="151"/>
        <v>4.16</v>
      </c>
      <c r="O279" s="1">
        <f t="shared" ref="O279" si="163">SUM(L279:N279)</f>
        <v>407</v>
      </c>
      <c r="P279" s="9">
        <f t="shared" ref="P279" si="164">K279-O279</f>
        <v>3757.6499999999996</v>
      </c>
      <c r="Q279" s="1">
        <v>0</v>
      </c>
      <c r="R279" s="1">
        <v>0</v>
      </c>
    </row>
    <row r="280" spans="1:30" x14ac:dyDescent="0.25">
      <c r="A280" s="11">
        <v>350688</v>
      </c>
      <c r="B280" s="3" t="s">
        <v>22</v>
      </c>
      <c r="C280" s="12" t="s">
        <v>39</v>
      </c>
      <c r="D280" s="3" t="s">
        <v>51</v>
      </c>
      <c r="E280" s="1">
        <v>3087.09</v>
      </c>
      <c r="F280" s="1">
        <f t="shared" si="156"/>
        <v>1077.56</v>
      </c>
      <c r="G280" s="1">
        <v>0</v>
      </c>
      <c r="H280" s="1">
        <v>0</v>
      </c>
      <c r="I280" s="1">
        <v>0</v>
      </c>
      <c r="J280" s="1">
        <v>0</v>
      </c>
      <c r="K280" s="9">
        <f t="shared" ref="K280" si="165">SUM(E280:J280)+Q280+R280</f>
        <v>4164.6499999999996</v>
      </c>
      <c r="L280" s="1">
        <v>339.58</v>
      </c>
      <c r="M280" s="2">
        <v>63.26</v>
      </c>
      <c r="N280" s="1">
        <f t="shared" si="151"/>
        <v>4.16</v>
      </c>
      <c r="O280" s="1">
        <f t="shared" ref="O280" si="166">SUM(L280:N280)</f>
        <v>407</v>
      </c>
      <c r="P280" s="9">
        <f t="shared" ref="P280" si="167">K280-O280</f>
        <v>3757.6499999999996</v>
      </c>
      <c r="Q280" s="1">
        <v>0</v>
      </c>
      <c r="R280" s="1">
        <v>0</v>
      </c>
    </row>
    <row r="281" spans="1:30" x14ac:dyDescent="0.25">
      <c r="A281" s="11">
        <v>350693</v>
      </c>
      <c r="B281" s="3" t="s">
        <v>22</v>
      </c>
      <c r="C281" s="12" t="s">
        <v>60</v>
      </c>
      <c r="D281" s="3" t="s">
        <v>53</v>
      </c>
      <c r="E281" s="1">
        <v>3087.09</v>
      </c>
      <c r="F281" s="1">
        <f t="shared" si="156"/>
        <v>1077.56</v>
      </c>
      <c r="G281" s="1">
        <v>0</v>
      </c>
      <c r="H281" s="1">
        <v>0</v>
      </c>
      <c r="I281" s="1">
        <v>0</v>
      </c>
      <c r="J281" s="1">
        <v>0</v>
      </c>
      <c r="K281" s="9">
        <f t="shared" ref="K281:K282" si="168">SUM(E281:J281)+Q281+R281</f>
        <v>4164.6499999999996</v>
      </c>
      <c r="L281" s="1">
        <f>339.58</f>
        <v>339.58</v>
      </c>
      <c r="M281" s="2">
        <f>63.26</f>
        <v>63.26</v>
      </c>
      <c r="N281" s="1">
        <f t="shared" si="151"/>
        <v>4.16</v>
      </c>
      <c r="O281" s="1">
        <f t="shared" ref="O281:O282" si="169">SUM(L281:N281)</f>
        <v>407</v>
      </c>
      <c r="P281" s="9">
        <f t="shared" ref="P281:P282" si="170">K281-O281</f>
        <v>3757.6499999999996</v>
      </c>
      <c r="Q281" s="1">
        <v>0</v>
      </c>
      <c r="R281" s="1">
        <v>0</v>
      </c>
    </row>
    <row r="282" spans="1:30" x14ac:dyDescent="0.25">
      <c r="A282" s="11">
        <v>350687</v>
      </c>
      <c r="B282" s="3" t="s">
        <v>22</v>
      </c>
      <c r="C282" s="12" t="s">
        <v>61</v>
      </c>
      <c r="D282" s="3" t="s">
        <v>43</v>
      </c>
      <c r="E282" s="1">
        <v>3087.09</v>
      </c>
      <c r="F282" s="1">
        <f t="shared" si="156"/>
        <v>1077.56</v>
      </c>
      <c r="G282" s="1">
        <v>0</v>
      </c>
      <c r="H282" s="1">
        <v>0</v>
      </c>
      <c r="I282" s="1">
        <v>0</v>
      </c>
      <c r="J282" s="1">
        <v>0</v>
      </c>
      <c r="K282" s="9">
        <f t="shared" si="168"/>
        <v>4164.6499999999996</v>
      </c>
      <c r="L282" s="1">
        <f>339.58</f>
        <v>339.58</v>
      </c>
      <c r="M282" s="2">
        <f>63.26</f>
        <v>63.26</v>
      </c>
      <c r="N282" s="1">
        <f t="shared" si="151"/>
        <v>4.16</v>
      </c>
      <c r="O282" s="1">
        <f t="shared" si="169"/>
        <v>407</v>
      </c>
      <c r="P282" s="9">
        <f t="shared" si="170"/>
        <v>3757.6499999999996</v>
      </c>
      <c r="Q282" s="1">
        <v>0</v>
      </c>
      <c r="R282" s="1">
        <v>0</v>
      </c>
    </row>
    <row r="283" spans="1:30" x14ac:dyDescent="0.25">
      <c r="A283" s="11">
        <v>350690</v>
      </c>
      <c r="B283" s="3" t="s">
        <v>22</v>
      </c>
      <c r="C283" s="12" t="s">
        <v>59</v>
      </c>
      <c r="D283" s="3" t="s">
        <v>41</v>
      </c>
      <c r="E283" s="1">
        <v>3087.09</v>
      </c>
      <c r="F283" s="1">
        <f t="shared" si="156"/>
        <v>1077.56</v>
      </c>
      <c r="G283" s="1">
        <v>0</v>
      </c>
      <c r="H283" s="1">
        <v>0</v>
      </c>
      <c r="I283" s="1">
        <v>0</v>
      </c>
      <c r="J283" s="1">
        <v>0</v>
      </c>
      <c r="K283" s="9">
        <f t="shared" ref="K283" si="171">SUM(E283:J283)+Q283+R283</f>
        <v>4164.6499999999996</v>
      </c>
      <c r="L283" s="1">
        <f>339.58</f>
        <v>339.58</v>
      </c>
      <c r="M283" s="2">
        <f>63.26</f>
        <v>63.26</v>
      </c>
      <c r="N283" s="1">
        <f t="shared" si="151"/>
        <v>4.16</v>
      </c>
      <c r="O283" s="1">
        <f t="shared" ref="O283" si="172">SUM(L283:N283)</f>
        <v>407</v>
      </c>
      <c r="P283" s="9">
        <f t="shared" ref="P283" si="173">K283-O283</f>
        <v>3757.6499999999996</v>
      </c>
      <c r="Q283" s="1">
        <v>0</v>
      </c>
      <c r="R283" s="1">
        <v>0</v>
      </c>
    </row>
    <row r="284" spans="1:30" x14ac:dyDescent="0.25">
      <c r="A284" s="11">
        <v>350689</v>
      </c>
      <c r="B284" s="3" t="s">
        <v>22</v>
      </c>
      <c r="C284" s="12" t="s">
        <v>39</v>
      </c>
      <c r="D284" s="3" t="s">
        <v>47</v>
      </c>
      <c r="E284" s="1">
        <v>3087.09</v>
      </c>
      <c r="F284" s="1">
        <f t="shared" si="156"/>
        <v>1077.56</v>
      </c>
      <c r="G284" s="1">
        <v>0</v>
      </c>
      <c r="H284" s="1">
        <v>0</v>
      </c>
      <c r="I284" s="1">
        <v>0</v>
      </c>
      <c r="J284" s="1">
        <v>0</v>
      </c>
      <c r="K284" s="9">
        <f t="shared" ref="K284" si="174">SUM(E284:J284)+Q284+R284</f>
        <v>4164.6499999999996</v>
      </c>
      <c r="L284" s="1">
        <f>339.58</f>
        <v>339.58</v>
      </c>
      <c r="M284" s="2">
        <f>63.26</f>
        <v>63.26</v>
      </c>
      <c r="N284" s="1">
        <f t="shared" si="151"/>
        <v>4.16</v>
      </c>
      <c r="O284" s="1">
        <f t="shared" ref="O284" si="175">SUM(L284:N284)</f>
        <v>407</v>
      </c>
      <c r="P284" s="9">
        <f t="shared" ref="P284" si="176">K284-O284</f>
        <v>3757.6499999999996</v>
      </c>
      <c r="Q284" s="1">
        <v>0</v>
      </c>
      <c r="R284" s="1">
        <v>0</v>
      </c>
    </row>
    <row r="285" spans="1:30" x14ac:dyDescent="0.25">
      <c r="A285" s="11">
        <v>350691</v>
      </c>
      <c r="B285" s="3" t="s">
        <v>22</v>
      </c>
      <c r="C285" s="12" t="s">
        <v>59</v>
      </c>
      <c r="D285" s="3" t="s">
        <v>44</v>
      </c>
      <c r="E285" s="1">
        <v>3087.09</v>
      </c>
      <c r="F285" s="1">
        <f t="shared" si="156"/>
        <v>1077.56</v>
      </c>
      <c r="G285" s="1">
        <v>0</v>
      </c>
      <c r="H285" s="1">
        <v>0</v>
      </c>
      <c r="I285" s="1">
        <v>0</v>
      </c>
      <c r="J285" s="1">
        <v>0</v>
      </c>
      <c r="K285" s="9">
        <f t="shared" ref="K285" si="177">SUM(E285:J285)+Q285+R285</f>
        <v>4164.6499999999996</v>
      </c>
      <c r="L285" s="1">
        <v>339.58</v>
      </c>
      <c r="M285" s="1">
        <v>63.26</v>
      </c>
      <c r="N285" s="1">
        <f t="shared" ref="N285:N305" si="178">2.08*2</f>
        <v>4.16</v>
      </c>
      <c r="O285" s="1">
        <f t="shared" ref="O285" si="179">SUM(L285:N285)</f>
        <v>407</v>
      </c>
      <c r="P285" s="9">
        <f t="shared" ref="P285" si="180">K285-O285</f>
        <v>3757.6499999999996</v>
      </c>
      <c r="Q285" s="1">
        <v>0</v>
      </c>
      <c r="R285" s="1">
        <v>0</v>
      </c>
    </row>
    <row r="286" spans="1:30" x14ac:dyDescent="0.25">
      <c r="A286" s="11">
        <v>350694</v>
      </c>
      <c r="B286" s="3" t="s">
        <v>22</v>
      </c>
      <c r="C286" s="12" t="s">
        <v>59</v>
      </c>
      <c r="D286" s="3" t="s">
        <v>19</v>
      </c>
      <c r="E286" s="1">
        <v>3087.09</v>
      </c>
      <c r="F286" s="1">
        <f t="shared" si="156"/>
        <v>1077.56</v>
      </c>
      <c r="G286" s="1">
        <v>0</v>
      </c>
      <c r="H286" s="1">
        <v>0</v>
      </c>
      <c r="I286" s="1">
        <v>0</v>
      </c>
      <c r="J286" s="1">
        <v>0</v>
      </c>
      <c r="K286" s="9">
        <f t="shared" ref="K286" si="181">SUM(E286:J286)+Q286+R286</f>
        <v>4164.6499999999996</v>
      </c>
      <c r="L286" s="1">
        <v>339.58</v>
      </c>
      <c r="M286" s="1">
        <v>63.26</v>
      </c>
      <c r="N286" s="1">
        <f t="shared" si="178"/>
        <v>4.16</v>
      </c>
      <c r="O286" s="1">
        <f t="shared" ref="O286" si="182">SUM(L286:N286)</f>
        <v>407</v>
      </c>
      <c r="P286" s="9">
        <f t="shared" ref="P286" si="183">K286-O286</f>
        <v>3757.6499999999996</v>
      </c>
      <c r="Q286" s="1">
        <v>0</v>
      </c>
      <c r="R286" s="1">
        <v>0</v>
      </c>
    </row>
    <row r="287" spans="1:30" x14ac:dyDescent="0.25">
      <c r="A287" s="11">
        <v>350695</v>
      </c>
      <c r="B287" s="3" t="s">
        <v>22</v>
      </c>
      <c r="C287" s="12" t="s">
        <v>61</v>
      </c>
      <c r="D287" s="3" t="s">
        <v>43</v>
      </c>
      <c r="E287" s="1">
        <v>3087.09</v>
      </c>
      <c r="F287" s="1">
        <f t="shared" si="156"/>
        <v>1077.56</v>
      </c>
      <c r="G287" s="1">
        <v>0</v>
      </c>
      <c r="H287" s="1">
        <v>0</v>
      </c>
      <c r="I287" s="1">
        <v>0</v>
      </c>
      <c r="J287" s="1">
        <v>0</v>
      </c>
      <c r="K287" s="9">
        <f t="shared" ref="K287" si="184">SUM(E287:J287)+Q287+R287</f>
        <v>4164.6499999999996</v>
      </c>
      <c r="L287" s="1">
        <v>339.58</v>
      </c>
      <c r="M287" s="1">
        <v>63.26</v>
      </c>
      <c r="N287" s="1">
        <f t="shared" si="178"/>
        <v>4.16</v>
      </c>
      <c r="O287" s="1">
        <f t="shared" ref="O287" si="185">SUM(L287:N287)</f>
        <v>407</v>
      </c>
      <c r="P287" s="9">
        <f t="shared" ref="P287" si="186">K287-O287</f>
        <v>3757.6499999999996</v>
      </c>
      <c r="Q287" s="1">
        <v>0</v>
      </c>
      <c r="R287" s="1">
        <v>0</v>
      </c>
    </row>
    <row r="288" spans="1:30" x14ac:dyDescent="0.25">
      <c r="A288" s="11">
        <v>350696</v>
      </c>
      <c r="B288" s="3" t="s">
        <v>22</v>
      </c>
      <c r="C288" s="12" t="s">
        <v>61</v>
      </c>
      <c r="D288" s="3" t="s">
        <v>33</v>
      </c>
      <c r="E288" s="1">
        <v>3087.09</v>
      </c>
      <c r="F288" s="1">
        <f t="shared" si="156"/>
        <v>1077.56</v>
      </c>
      <c r="G288" s="1">
        <v>0</v>
      </c>
      <c r="H288" s="1">
        <v>0</v>
      </c>
      <c r="I288" s="1">
        <v>0</v>
      </c>
      <c r="J288" s="1">
        <v>0</v>
      </c>
      <c r="K288" s="9">
        <f t="shared" ref="K288:K290" si="187">SUM(E288:J288)+Q288+R288</f>
        <v>4164.6499999999996</v>
      </c>
      <c r="L288" s="1">
        <v>339.58</v>
      </c>
      <c r="M288" s="1">
        <v>63.26</v>
      </c>
      <c r="N288" s="1">
        <f t="shared" si="178"/>
        <v>4.16</v>
      </c>
      <c r="O288" s="1">
        <f t="shared" ref="O288:O290" si="188">SUM(L288:N288)</f>
        <v>407</v>
      </c>
      <c r="P288" s="9">
        <f t="shared" ref="P288:P290" si="189">K288-O288</f>
        <v>3757.6499999999996</v>
      </c>
      <c r="Q288" s="1">
        <v>0</v>
      </c>
      <c r="R288" s="1">
        <v>0</v>
      </c>
      <c r="S288" s="1"/>
      <c r="T288" s="1"/>
      <c r="U288" s="1"/>
      <c r="V288" s="1"/>
      <c r="W288" s="1"/>
      <c r="X288" s="1"/>
      <c r="Y288" s="1"/>
      <c r="Z288" s="1"/>
      <c r="AA288" s="1"/>
      <c r="AB288" s="9"/>
      <c r="AC288" s="1"/>
      <c r="AD288" s="1"/>
    </row>
    <row r="289" spans="1:18" x14ac:dyDescent="0.25">
      <c r="A289" s="11">
        <v>350038</v>
      </c>
      <c r="B289" s="3" t="s">
        <v>22</v>
      </c>
      <c r="C289" s="12" t="s">
        <v>61</v>
      </c>
      <c r="D289" s="3" t="s">
        <v>41</v>
      </c>
      <c r="E289" s="1">
        <v>3087.09</v>
      </c>
      <c r="F289" s="1">
        <f t="shared" si="156"/>
        <v>1077.56</v>
      </c>
      <c r="G289" s="1">
        <v>0</v>
      </c>
      <c r="H289" s="1">
        <v>0</v>
      </c>
      <c r="I289" s="1">
        <v>0</v>
      </c>
      <c r="J289" s="1">
        <v>0</v>
      </c>
      <c r="K289" s="9">
        <f t="shared" si="187"/>
        <v>4164.6499999999996</v>
      </c>
      <c r="L289" s="1">
        <v>339.58</v>
      </c>
      <c r="M289" s="1">
        <v>63.26</v>
      </c>
      <c r="N289" s="1">
        <f t="shared" si="178"/>
        <v>4.16</v>
      </c>
      <c r="O289" s="1">
        <f t="shared" si="188"/>
        <v>407</v>
      </c>
      <c r="P289" s="9">
        <f t="shared" si="189"/>
        <v>3757.6499999999996</v>
      </c>
      <c r="Q289" s="1">
        <v>0</v>
      </c>
      <c r="R289" s="1">
        <v>0</v>
      </c>
    </row>
    <row r="290" spans="1:18" x14ac:dyDescent="0.25">
      <c r="A290" s="11">
        <v>350697</v>
      </c>
      <c r="B290" s="3" t="s">
        <v>22</v>
      </c>
      <c r="C290" s="12" t="s">
        <v>58</v>
      </c>
      <c r="D290" s="3" t="s">
        <v>41</v>
      </c>
      <c r="E290" s="1">
        <v>1286.29</v>
      </c>
      <c r="F290" s="1">
        <f t="shared" si="156"/>
        <v>1077.56</v>
      </c>
      <c r="G290" s="1">
        <v>0</v>
      </c>
      <c r="H290" s="1">
        <v>0</v>
      </c>
      <c r="I290" s="1">
        <v>0</v>
      </c>
      <c r="J290" s="1">
        <v>0</v>
      </c>
      <c r="K290" s="9">
        <f t="shared" si="187"/>
        <v>2363.85</v>
      </c>
      <c r="L290" s="1">
        <v>141.49</v>
      </c>
      <c r="M290" s="1">
        <v>0</v>
      </c>
      <c r="N290" s="1">
        <f t="shared" si="178"/>
        <v>4.16</v>
      </c>
      <c r="O290" s="1">
        <f t="shared" si="188"/>
        <v>145.65</v>
      </c>
      <c r="P290" s="9">
        <f t="shared" si="189"/>
        <v>2218.1999999999998</v>
      </c>
      <c r="Q290" s="1">
        <v>0</v>
      </c>
      <c r="R290" s="1">
        <v>0</v>
      </c>
    </row>
    <row r="291" spans="1:18" x14ac:dyDescent="0.25">
      <c r="A291" s="11">
        <v>350699</v>
      </c>
      <c r="B291" s="3" t="s">
        <v>22</v>
      </c>
      <c r="C291" s="12" t="s">
        <v>39</v>
      </c>
      <c r="D291" s="3" t="s">
        <v>41</v>
      </c>
      <c r="E291" s="1">
        <v>3087.09</v>
      </c>
      <c r="F291" s="1">
        <f t="shared" ref="F291" si="190">751.96+281.2</f>
        <v>1033.1600000000001</v>
      </c>
      <c r="G291" s="1">
        <v>0</v>
      </c>
      <c r="H291" s="1">
        <v>0</v>
      </c>
      <c r="I291" s="1">
        <v>0</v>
      </c>
      <c r="J291" s="1">
        <v>0</v>
      </c>
      <c r="K291" s="9">
        <f t="shared" ref="K291" si="191">SUM(E291:J291)+Q291+R291</f>
        <v>4120.25</v>
      </c>
      <c r="L291" s="1">
        <v>339.58</v>
      </c>
      <c r="M291" s="1">
        <v>63.26</v>
      </c>
      <c r="N291" s="1">
        <f t="shared" si="178"/>
        <v>4.16</v>
      </c>
      <c r="O291" s="1">
        <f t="shared" ref="O291" si="192">SUM(L291:N291)</f>
        <v>407</v>
      </c>
      <c r="P291" s="9">
        <f t="shared" ref="P291" si="193">K291-O291</f>
        <v>3713.25</v>
      </c>
      <c r="Q291" s="1">
        <v>0</v>
      </c>
      <c r="R291" s="1">
        <v>0</v>
      </c>
    </row>
    <row r="292" spans="1:18" s="7" customFormat="1" x14ac:dyDescent="0.25">
      <c r="A292" s="13">
        <v>350698</v>
      </c>
      <c r="B292" s="7" t="s">
        <v>22</v>
      </c>
      <c r="C292" s="14" t="s">
        <v>61</v>
      </c>
      <c r="D292" s="3" t="s">
        <v>32</v>
      </c>
      <c r="E292" s="1">
        <v>3087.09</v>
      </c>
      <c r="F292" s="1">
        <f>581.06+261.69</f>
        <v>842.75</v>
      </c>
      <c r="G292" s="1">
        <v>0</v>
      </c>
      <c r="H292" s="1">
        <v>0</v>
      </c>
      <c r="I292" s="1">
        <v>0</v>
      </c>
      <c r="J292" s="1">
        <v>0</v>
      </c>
      <c r="K292" s="9">
        <f t="shared" ref="K292:K293" si="194">SUM(E292:J292)+Q292+R292</f>
        <v>3929.84</v>
      </c>
      <c r="L292" s="1">
        <v>339.58</v>
      </c>
      <c r="M292" s="1">
        <v>63.26</v>
      </c>
      <c r="N292" s="1">
        <f t="shared" si="178"/>
        <v>4.16</v>
      </c>
      <c r="O292" s="1">
        <f t="shared" ref="O292:O293" si="195">SUM(L292:N292)</f>
        <v>407</v>
      </c>
      <c r="P292" s="9">
        <f t="shared" ref="P292:P293" si="196">K292-O292</f>
        <v>3522.84</v>
      </c>
      <c r="Q292" s="1">
        <v>0</v>
      </c>
      <c r="R292" s="1">
        <v>0</v>
      </c>
    </row>
    <row r="293" spans="1:18" x14ac:dyDescent="0.25">
      <c r="A293" s="11">
        <v>350186</v>
      </c>
      <c r="B293" s="3" t="s">
        <v>22</v>
      </c>
      <c r="C293" s="12" t="s">
        <v>61</v>
      </c>
      <c r="D293" s="3" t="s">
        <v>43</v>
      </c>
      <c r="E293" s="1">
        <v>3087.09</v>
      </c>
      <c r="F293" s="1">
        <f>751.96+325.6</f>
        <v>1077.56</v>
      </c>
      <c r="G293" s="1">
        <v>0</v>
      </c>
      <c r="H293" s="1">
        <v>0</v>
      </c>
      <c r="I293" s="1">
        <v>0</v>
      </c>
      <c r="J293" s="1">
        <v>0</v>
      </c>
      <c r="K293" s="9">
        <f t="shared" si="194"/>
        <v>4164.6499999999996</v>
      </c>
      <c r="L293" s="1">
        <v>339.58</v>
      </c>
      <c r="M293" s="1">
        <v>63.26</v>
      </c>
      <c r="N293" s="1">
        <f t="shared" si="178"/>
        <v>4.16</v>
      </c>
      <c r="O293" s="1">
        <f t="shared" si="195"/>
        <v>407</v>
      </c>
      <c r="P293" s="9">
        <f t="shared" si="196"/>
        <v>3757.6499999999996</v>
      </c>
      <c r="Q293" s="1">
        <v>0</v>
      </c>
      <c r="R293" s="1">
        <v>0</v>
      </c>
    </row>
    <row r="294" spans="1:18" x14ac:dyDescent="0.25">
      <c r="A294" s="11">
        <v>350023</v>
      </c>
      <c r="B294" s="3" t="s">
        <v>22</v>
      </c>
      <c r="C294" s="12" t="s">
        <v>61</v>
      </c>
      <c r="D294" s="3" t="s">
        <v>21</v>
      </c>
      <c r="E294" s="1">
        <v>3087.09</v>
      </c>
      <c r="F294" s="1">
        <f>751.96+325.6-273.44-74</f>
        <v>730.11999999999989</v>
      </c>
      <c r="G294" s="1">
        <v>0</v>
      </c>
      <c r="H294" s="1">
        <v>0</v>
      </c>
      <c r="I294" s="1">
        <v>0</v>
      </c>
      <c r="J294" s="1">
        <v>0</v>
      </c>
      <c r="K294" s="9">
        <f t="shared" ref="K294" si="197">SUM(E294:J294)+Q294+R294</f>
        <v>3817.21</v>
      </c>
      <c r="L294" s="1">
        <v>339.58</v>
      </c>
      <c r="M294" s="1">
        <v>32.39</v>
      </c>
      <c r="N294" s="1">
        <f>2.08*2+411.61</f>
        <v>415.77000000000004</v>
      </c>
      <c r="O294" s="1">
        <f t="shared" ref="O294" si="198">SUM(L294:N294)</f>
        <v>787.74</v>
      </c>
      <c r="P294" s="9">
        <f t="shared" ref="P294" si="199">K294-O294</f>
        <v>3029.4700000000003</v>
      </c>
      <c r="Q294" s="1">
        <v>0</v>
      </c>
      <c r="R294" s="1">
        <v>0</v>
      </c>
    </row>
    <row r="295" spans="1:18" x14ac:dyDescent="0.25">
      <c r="A295" s="11">
        <v>350701</v>
      </c>
      <c r="B295" s="3" t="s">
        <v>22</v>
      </c>
      <c r="C295" s="12" t="s">
        <v>61</v>
      </c>
      <c r="D295" s="3" t="s">
        <v>62</v>
      </c>
      <c r="E295" s="1">
        <v>3087.09</v>
      </c>
      <c r="F295" s="1">
        <f>410.16+197.78</f>
        <v>607.94000000000005</v>
      </c>
      <c r="G295" s="1">
        <v>0</v>
      </c>
      <c r="H295" s="1">
        <v>0</v>
      </c>
      <c r="I295" s="1">
        <v>0</v>
      </c>
      <c r="J295" s="1">
        <v>0</v>
      </c>
      <c r="K295" s="9">
        <f t="shared" ref="K295" si="200">SUM(E295:J295)+Q295+R295</f>
        <v>3695.03</v>
      </c>
      <c r="L295" s="1">
        <v>339.58</v>
      </c>
      <c r="M295" s="1">
        <v>63.26</v>
      </c>
      <c r="N295" s="1">
        <f t="shared" si="178"/>
        <v>4.16</v>
      </c>
      <c r="O295" s="1">
        <f t="shared" ref="O295" si="201">SUM(L295:N295)</f>
        <v>407</v>
      </c>
      <c r="P295" s="9">
        <f t="shared" ref="P295" si="202">K295-O295</f>
        <v>3288.03</v>
      </c>
      <c r="Q295" s="1">
        <v>0</v>
      </c>
      <c r="R295" s="1">
        <v>0</v>
      </c>
    </row>
    <row r="296" spans="1:18" x14ac:dyDescent="0.25">
      <c r="A296" s="11">
        <v>350702</v>
      </c>
      <c r="B296" s="3" t="s">
        <v>22</v>
      </c>
      <c r="C296" s="12" t="s">
        <v>39</v>
      </c>
      <c r="D296" s="3" t="s">
        <v>62</v>
      </c>
      <c r="E296" s="1">
        <v>3087.09</v>
      </c>
      <c r="F296" s="1">
        <f>410.16+197.78</f>
        <v>607.94000000000005</v>
      </c>
      <c r="G296" s="1">
        <v>0</v>
      </c>
      <c r="H296" s="1">
        <v>0</v>
      </c>
      <c r="I296" s="1">
        <v>0</v>
      </c>
      <c r="J296" s="1">
        <v>0</v>
      </c>
      <c r="K296" s="9">
        <f t="shared" ref="K296" si="203">SUM(E296:J296)+Q296+R296</f>
        <v>3695.03</v>
      </c>
      <c r="L296" s="1">
        <v>339.58</v>
      </c>
      <c r="M296" s="1">
        <v>63.26</v>
      </c>
      <c r="N296" s="1">
        <f t="shared" si="178"/>
        <v>4.16</v>
      </c>
      <c r="O296" s="1">
        <f t="shared" ref="O296" si="204">SUM(L296:N296)</f>
        <v>407</v>
      </c>
      <c r="P296" s="9">
        <f t="shared" ref="P296" si="205">K296-O296</f>
        <v>3288.03</v>
      </c>
      <c r="Q296" s="1">
        <v>0</v>
      </c>
      <c r="R296" s="1">
        <v>0</v>
      </c>
    </row>
    <row r="297" spans="1:18" x14ac:dyDescent="0.25">
      <c r="A297" s="11">
        <v>350700</v>
      </c>
      <c r="B297" s="3" t="s">
        <v>22</v>
      </c>
      <c r="C297" s="12" t="s">
        <v>39</v>
      </c>
      <c r="D297" s="3" t="s">
        <v>41</v>
      </c>
      <c r="E297" s="1">
        <v>3087.09</v>
      </c>
      <c r="F297" s="1">
        <f>410.16+197.78</f>
        <v>607.94000000000005</v>
      </c>
      <c r="G297" s="1">
        <v>0</v>
      </c>
      <c r="H297" s="1">
        <v>0</v>
      </c>
      <c r="I297" s="1">
        <v>0</v>
      </c>
      <c r="J297" s="1">
        <v>0</v>
      </c>
      <c r="K297" s="9">
        <f t="shared" ref="K297" si="206">SUM(E297:J297)+Q297+R297</f>
        <v>3695.03</v>
      </c>
      <c r="L297" s="1">
        <v>339.58</v>
      </c>
      <c r="M297" s="1">
        <v>63.26</v>
      </c>
      <c r="N297" s="1">
        <f t="shared" si="178"/>
        <v>4.16</v>
      </c>
      <c r="O297" s="1">
        <f t="shared" ref="O297" si="207">SUM(L297:N297)</f>
        <v>407</v>
      </c>
      <c r="P297" s="9">
        <f t="shared" ref="P297" si="208">K297-O297</f>
        <v>3288.03</v>
      </c>
      <c r="Q297" s="1">
        <v>0</v>
      </c>
      <c r="R297" s="1">
        <v>0</v>
      </c>
    </row>
    <row r="298" spans="1:18" x14ac:dyDescent="0.25">
      <c r="A298" s="11">
        <v>350703</v>
      </c>
      <c r="B298" s="3" t="s">
        <v>22</v>
      </c>
      <c r="C298" s="12" t="s">
        <v>61</v>
      </c>
      <c r="D298" s="3" t="s">
        <v>32</v>
      </c>
      <c r="E298" s="1">
        <v>3087.09</v>
      </c>
      <c r="F298" s="1">
        <f>375.98+185</f>
        <v>560.98</v>
      </c>
      <c r="G298" s="1">
        <v>0</v>
      </c>
      <c r="H298" s="1">
        <v>0</v>
      </c>
      <c r="I298" s="1">
        <v>0</v>
      </c>
      <c r="J298" s="1">
        <v>0</v>
      </c>
      <c r="K298" s="9">
        <f t="shared" ref="K298" si="209">SUM(E298:J298)+Q298+R298</f>
        <v>3648.07</v>
      </c>
      <c r="L298" s="1">
        <v>339.58</v>
      </c>
      <c r="M298" s="1">
        <v>63.26</v>
      </c>
      <c r="N298" s="1">
        <f t="shared" si="178"/>
        <v>4.16</v>
      </c>
      <c r="O298" s="1">
        <f t="shared" ref="O298" si="210">SUM(L298:N298)</f>
        <v>407</v>
      </c>
      <c r="P298" s="9">
        <f t="shared" ref="P298" si="211">K298-O298</f>
        <v>3241.07</v>
      </c>
      <c r="Q298" s="1">
        <v>0</v>
      </c>
      <c r="R298" s="1">
        <v>0</v>
      </c>
    </row>
    <row r="299" spans="1:18" x14ac:dyDescent="0.25">
      <c r="A299" s="11">
        <v>350704</v>
      </c>
      <c r="B299" s="3" t="s">
        <v>22</v>
      </c>
      <c r="C299" s="12" t="s">
        <v>61</v>
      </c>
      <c r="D299" s="3" t="s">
        <v>32</v>
      </c>
      <c r="E299" s="1">
        <v>3087.09</v>
      </c>
      <c r="F299" s="1">
        <f>375.98+185</f>
        <v>560.98</v>
      </c>
      <c r="G299" s="1">
        <v>0</v>
      </c>
      <c r="H299" s="1">
        <v>0</v>
      </c>
      <c r="I299" s="1">
        <v>0</v>
      </c>
      <c r="J299" s="1">
        <v>0</v>
      </c>
      <c r="K299" s="9">
        <f t="shared" ref="K299" si="212">SUM(E299:J299)+Q299+R299</f>
        <v>3648.07</v>
      </c>
      <c r="L299" s="1">
        <v>339.58</v>
      </c>
      <c r="M299" s="1">
        <v>63.26</v>
      </c>
      <c r="N299" s="1">
        <f t="shared" si="178"/>
        <v>4.16</v>
      </c>
      <c r="O299" s="1">
        <f t="shared" ref="O299" si="213">SUM(L299:N299)</f>
        <v>407</v>
      </c>
      <c r="P299" s="9">
        <f t="shared" ref="P299" si="214">K299-O299</f>
        <v>3241.07</v>
      </c>
      <c r="Q299" s="1">
        <v>0</v>
      </c>
      <c r="R299" s="1">
        <v>0</v>
      </c>
    </row>
    <row r="300" spans="1:18" x14ac:dyDescent="0.25">
      <c r="A300" s="11">
        <v>350705</v>
      </c>
      <c r="B300" s="3" t="s">
        <v>22</v>
      </c>
      <c r="C300" s="12" t="s">
        <v>61</v>
      </c>
      <c r="D300" s="3" t="s">
        <v>21</v>
      </c>
      <c r="E300" s="1">
        <v>3087.09</v>
      </c>
      <c r="F300" s="1">
        <f>410.16+197.78</f>
        <v>607.94000000000005</v>
      </c>
      <c r="G300" s="1">
        <v>0</v>
      </c>
      <c r="H300" s="1">
        <v>0</v>
      </c>
      <c r="I300" s="1">
        <v>0</v>
      </c>
      <c r="J300" s="1">
        <v>0</v>
      </c>
      <c r="K300" s="9">
        <f t="shared" ref="K300" si="215">SUM(E300:J300)+Q300+R300</f>
        <v>3695.03</v>
      </c>
      <c r="L300" s="1">
        <v>339.58</v>
      </c>
      <c r="M300" s="1">
        <v>63.26</v>
      </c>
      <c r="N300" s="1">
        <f t="shared" si="178"/>
        <v>4.16</v>
      </c>
      <c r="O300" s="1">
        <f t="shared" ref="O300" si="216">SUM(L300:N300)</f>
        <v>407</v>
      </c>
      <c r="P300" s="9">
        <f t="shared" ref="P300" si="217">K300-O300</f>
        <v>3288.03</v>
      </c>
      <c r="Q300" s="1">
        <v>0</v>
      </c>
      <c r="R300" s="1">
        <v>0</v>
      </c>
    </row>
    <row r="301" spans="1:18" x14ac:dyDescent="0.25">
      <c r="A301" s="11">
        <v>350706</v>
      </c>
      <c r="B301" s="3" t="s">
        <v>22</v>
      </c>
      <c r="C301" s="12" t="s">
        <v>55</v>
      </c>
      <c r="D301" s="3" t="s">
        <v>21</v>
      </c>
      <c r="E301" s="1">
        <v>3087.09</v>
      </c>
      <c r="F301" s="1">
        <f>410.16+197.78</f>
        <v>607.94000000000005</v>
      </c>
      <c r="G301" s="1">
        <v>0</v>
      </c>
      <c r="H301" s="1">
        <v>0</v>
      </c>
      <c r="I301" s="1">
        <v>0</v>
      </c>
      <c r="J301" s="1">
        <v>0</v>
      </c>
      <c r="K301" s="9">
        <f t="shared" ref="K301" si="218">SUM(E301:J301)+Q301+R301</f>
        <v>3695.03</v>
      </c>
      <c r="L301" s="1">
        <v>339.58</v>
      </c>
      <c r="M301" s="1">
        <v>63.26</v>
      </c>
      <c r="N301" s="1">
        <f t="shared" si="178"/>
        <v>4.16</v>
      </c>
      <c r="O301" s="1">
        <f t="shared" ref="O301" si="219">SUM(L301:N301)</f>
        <v>407</v>
      </c>
      <c r="P301" s="9">
        <f t="shared" ref="P301" si="220">K301-O301</f>
        <v>3288.03</v>
      </c>
      <c r="Q301" s="1">
        <v>0</v>
      </c>
      <c r="R301" s="1">
        <v>0</v>
      </c>
    </row>
    <row r="302" spans="1:18" x14ac:dyDescent="0.25">
      <c r="A302" s="11">
        <v>350712</v>
      </c>
      <c r="B302" s="3" t="s">
        <v>22</v>
      </c>
      <c r="C302" s="12" t="s">
        <v>61</v>
      </c>
      <c r="D302" s="3" t="s">
        <v>64</v>
      </c>
      <c r="E302" s="1">
        <v>2469.67</v>
      </c>
      <c r="F302" s="1">
        <f>615.24+266.4</f>
        <v>881.64</v>
      </c>
      <c r="G302" s="1">
        <v>0</v>
      </c>
      <c r="H302" s="1">
        <v>0</v>
      </c>
      <c r="I302" s="1">
        <v>0</v>
      </c>
      <c r="J302" s="1">
        <v>0</v>
      </c>
      <c r="K302" s="9">
        <f t="shared" ref="K302" si="221">SUM(E302:J302)+Q302+R302</f>
        <v>3351.31</v>
      </c>
      <c r="L302" s="1">
        <v>271.66000000000003</v>
      </c>
      <c r="M302" s="1">
        <v>22.05</v>
      </c>
      <c r="N302" s="1">
        <f t="shared" si="178"/>
        <v>4.16</v>
      </c>
      <c r="O302" s="1">
        <f t="shared" ref="O302" si="222">SUM(L302:N302)</f>
        <v>297.87000000000006</v>
      </c>
      <c r="P302" s="9">
        <f t="shared" ref="P302:P304" si="223">K302-O302</f>
        <v>3053.44</v>
      </c>
      <c r="Q302" s="1">
        <v>0</v>
      </c>
      <c r="R302" s="1">
        <v>0</v>
      </c>
    </row>
    <row r="303" spans="1:18" x14ac:dyDescent="0.25">
      <c r="A303" s="11">
        <v>350711</v>
      </c>
      <c r="B303" s="3" t="s">
        <v>22</v>
      </c>
      <c r="C303" s="12" t="s">
        <v>39</v>
      </c>
      <c r="D303" s="3" t="s">
        <v>41</v>
      </c>
      <c r="E303" s="1">
        <v>3087.09</v>
      </c>
      <c r="F303" s="1">
        <f>751.96+325.6+1294.59+307.62+133.2</f>
        <v>2812.9699999999993</v>
      </c>
      <c r="G303" s="1">
        <v>0</v>
      </c>
      <c r="H303" s="1">
        <v>0</v>
      </c>
      <c r="I303" s="1">
        <v>0</v>
      </c>
      <c r="J303" s="1">
        <v>0</v>
      </c>
      <c r="K303" s="9">
        <f t="shared" ref="K303" si="224">SUM(E303:J303)+Q303+R303</f>
        <v>5900.0599999999995</v>
      </c>
      <c r="L303" s="1">
        <f>339.58+142.4</f>
        <v>481.98</v>
      </c>
      <c r="M303" s="1">
        <v>241.3</v>
      </c>
      <c r="N303" s="1">
        <f>2.08*4</f>
        <v>8.32</v>
      </c>
      <c r="O303" s="1">
        <f t="shared" ref="O303" si="225">SUM(L303:N303)</f>
        <v>731.6</v>
      </c>
      <c r="P303" s="9">
        <f t="shared" si="223"/>
        <v>5168.4599999999991</v>
      </c>
      <c r="Q303" s="1">
        <v>0</v>
      </c>
      <c r="R303" s="1">
        <v>0</v>
      </c>
    </row>
    <row r="304" spans="1:18" x14ac:dyDescent="0.25">
      <c r="A304" s="11">
        <v>350710</v>
      </c>
      <c r="B304" s="3" t="s">
        <v>22</v>
      </c>
      <c r="C304" s="12" t="s">
        <v>55</v>
      </c>
      <c r="D304" s="3" t="s">
        <v>43</v>
      </c>
      <c r="E304" s="1">
        <v>3087.09</v>
      </c>
      <c r="F304" s="1">
        <f>751.96+325.6+896.25+239.26+103.6</f>
        <v>2316.6699999999996</v>
      </c>
      <c r="G304" s="1">
        <v>0</v>
      </c>
      <c r="H304" s="1">
        <v>0</v>
      </c>
      <c r="I304" s="1">
        <v>0</v>
      </c>
      <c r="J304" s="1">
        <v>0</v>
      </c>
      <c r="K304" s="9">
        <f t="shared" ref="K304" si="226">SUM(E304:J304)+Q304+R304</f>
        <v>5403.76</v>
      </c>
      <c r="L304" s="1">
        <f>339.58+98.59</f>
        <v>438.16999999999996</v>
      </c>
      <c r="M304" s="1">
        <v>176.98</v>
      </c>
      <c r="N304" s="1">
        <f>2.08*4</f>
        <v>8.32</v>
      </c>
      <c r="O304" s="1">
        <f t="shared" ref="O304" si="227">SUM(L304:N304)</f>
        <v>623.47</v>
      </c>
      <c r="P304" s="9">
        <f t="shared" si="223"/>
        <v>4780.29</v>
      </c>
      <c r="Q304" s="1">
        <v>0</v>
      </c>
      <c r="R304" s="1">
        <v>0</v>
      </c>
    </row>
    <row r="305" spans="1:18" x14ac:dyDescent="0.25">
      <c r="A305" s="11">
        <v>350713</v>
      </c>
      <c r="B305" s="3" t="s">
        <v>22</v>
      </c>
      <c r="C305" s="12" t="s">
        <v>55</v>
      </c>
      <c r="D305" s="3" t="s">
        <v>65</v>
      </c>
      <c r="E305" s="1">
        <v>1852.25</v>
      </c>
      <c r="F305" s="1">
        <f>478.52+207.2</f>
        <v>685.72</v>
      </c>
      <c r="G305" s="1">
        <v>0</v>
      </c>
      <c r="H305" s="1">
        <v>0</v>
      </c>
      <c r="I305" s="1">
        <v>0</v>
      </c>
      <c r="J305" s="1">
        <v>0</v>
      </c>
      <c r="K305" s="9">
        <f t="shared" ref="K305" si="228">SUM(E305:J305)+Q305+R305</f>
        <v>2537.9700000000003</v>
      </c>
      <c r="L305" s="1">
        <v>203.75</v>
      </c>
      <c r="M305" s="1">
        <v>0</v>
      </c>
      <c r="N305" s="1">
        <f t="shared" si="178"/>
        <v>4.16</v>
      </c>
      <c r="O305" s="1">
        <f t="shared" ref="O305" si="229">SUM(L305:N305)</f>
        <v>207.91</v>
      </c>
      <c r="P305" s="9">
        <f t="shared" ref="P305" si="230">K305-O305</f>
        <v>2330.0600000000004</v>
      </c>
      <c r="Q305" s="1">
        <v>0</v>
      </c>
      <c r="R305" s="1">
        <v>0</v>
      </c>
    </row>
    <row r="308" spans="1:18" x14ac:dyDescent="0.25">
      <c r="A308" s="15"/>
    </row>
    <row r="309" spans="1:18" x14ac:dyDescent="0.25">
      <c r="A309" s="15"/>
    </row>
    <row r="310" spans="1:18" x14ac:dyDescent="0.25">
      <c r="A310" s="15"/>
    </row>
    <row r="311" spans="1:18" x14ac:dyDescent="0.25">
      <c r="A311" s="15"/>
    </row>
    <row r="312" spans="1:18" x14ac:dyDescent="0.25">
      <c r="A312" s="15"/>
    </row>
    <row r="313" spans="1:18" x14ac:dyDescent="0.25">
      <c r="A313" s="15"/>
    </row>
    <row r="314" spans="1:18" x14ac:dyDescent="0.25">
      <c r="A314" s="15"/>
    </row>
    <row r="315" spans="1:18" x14ac:dyDescent="0.25">
      <c r="A315" s="15"/>
    </row>
    <row r="316" spans="1:18" x14ac:dyDescent="0.25">
      <c r="A316" s="15"/>
    </row>
    <row r="317" spans="1:18" x14ac:dyDescent="0.25">
      <c r="A317" s="16"/>
    </row>
    <row r="318" spans="1:18" x14ac:dyDescent="0.25">
      <c r="A318" s="16"/>
    </row>
    <row r="319" spans="1:18" x14ac:dyDescent="0.25">
      <c r="A319" s="16"/>
    </row>
  </sheetData>
  <autoFilter ref="A5:R305">
    <sortState ref="A6:R221">
      <sortCondition ref="A6:A221"/>
    </sortState>
  </autoFilter>
  <sortState ref="A6:R155">
    <sortCondition ref="A6:A155"/>
  </sortState>
  <mergeCells count="2">
    <mergeCell ref="A3:R3"/>
    <mergeCell ref="A1:R1"/>
  </mergeCells>
  <printOptions horizontalCentered="1" verticalCentered="1"/>
  <pageMargins left="0.19685039370078741" right="0.19685039370078741" top="0.19685039370078741" bottom="0.19685039370078741" header="0" footer="0"/>
  <pageSetup paperSize="9" scale="35" fitToHeight="4" orientation="landscape" r:id="rId1"/>
  <rowBreaks count="2" manualBreakCount="2">
    <brk id="93" max="17" man="1"/>
    <brk id="200" max="17" man="1"/>
  </rowBreaks>
  <ignoredErrors>
    <ignoredError sqref="K206 O216 K195 K220 K224 O224:P224 K222:M222 K221:M221 O221:P221 O222:P222 O220:P220 O223:P223 K223 K189 F62 F48 F1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junho</vt:lpstr>
      <vt:lpstr>junho!Area_de_impressao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antenorsilva</dc:creator>
  <cp:lastModifiedBy>Bruna de Oliveira</cp:lastModifiedBy>
  <cp:lastPrinted>2016-07-07T18:47:12Z</cp:lastPrinted>
  <dcterms:created xsi:type="dcterms:W3CDTF">2013-07-24T17:48:28Z</dcterms:created>
  <dcterms:modified xsi:type="dcterms:W3CDTF">2016-07-07T19:17:27Z</dcterms:modified>
</cp:coreProperties>
</file>