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85" windowWidth="23355" windowHeight="946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Plan1!$A$5:$R$193</definedName>
    <definedName name="_xlnm.Print_Area" localSheetId="0">Plan1!$A$1:$R$193</definedName>
  </definedNames>
  <calcPr calcId="125725"/>
</workbook>
</file>

<file path=xl/calcChain.xml><?xml version="1.0" encoding="utf-8"?>
<calcChain xmlns="http://schemas.openxmlformats.org/spreadsheetml/2006/main">
  <c r="Q87" i="1"/>
  <c r="N104"/>
  <c r="Q104"/>
  <c r="Q90"/>
  <c r="Q106"/>
  <c r="Q91"/>
  <c r="Q94"/>
  <c r="Q88"/>
  <c r="Q140"/>
  <c r="Q139"/>
  <c r="Q138"/>
  <c r="N139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09"/>
  <c r="Q77"/>
  <c r="Q108"/>
  <c r="Q107"/>
  <c r="Q105"/>
  <c r="O105"/>
  <c r="Q103"/>
  <c r="Q102"/>
  <c r="Q101"/>
  <c r="Q100"/>
  <c r="Q99"/>
  <c r="Q98"/>
  <c r="Q96"/>
  <c r="Q97"/>
  <c r="Q95"/>
  <c r="Q93"/>
  <c r="Q92"/>
  <c r="Q86"/>
  <c r="Q85"/>
  <c r="Q83"/>
  <c r="Q82"/>
  <c r="Q81"/>
  <c r="Q80"/>
  <c r="N78"/>
  <c r="Q78"/>
  <c r="Q79" s="1"/>
  <c r="Q76"/>
  <c r="Q74"/>
  <c r="Q73"/>
  <c r="R42"/>
  <c r="L42"/>
  <c r="O193"/>
  <c r="O192"/>
  <c r="O191"/>
  <c r="O189"/>
  <c r="O185"/>
  <c r="O173"/>
  <c r="O172"/>
  <c r="O171"/>
  <c r="O170"/>
  <c r="O169"/>
  <c r="O168"/>
  <c r="O167"/>
  <c r="O166"/>
  <c r="O165"/>
  <c r="O164"/>
  <c r="O163"/>
  <c r="O161"/>
  <c r="O159"/>
  <c r="O157"/>
  <c r="O156"/>
  <c r="O155"/>
  <c r="O154"/>
  <c r="O153"/>
  <c r="O151"/>
  <c r="O150"/>
  <c r="O148"/>
  <c r="O146"/>
  <c r="O144"/>
  <c r="K193"/>
  <c r="P193" s="1"/>
  <c r="K192"/>
  <c r="P192" s="1"/>
  <c r="K191"/>
  <c r="P191" s="1"/>
  <c r="K189"/>
  <c r="P189" s="1"/>
  <c r="K185"/>
  <c r="P185" s="1"/>
  <c r="K173"/>
  <c r="P173" s="1"/>
  <c r="K172"/>
  <c r="P172" s="1"/>
  <c r="K171"/>
  <c r="P171" s="1"/>
  <c r="K170"/>
  <c r="P170" s="1"/>
  <c r="K169"/>
  <c r="P169" s="1"/>
  <c r="K168"/>
  <c r="P168" s="1"/>
  <c r="K167"/>
  <c r="P167" s="1"/>
  <c r="K166"/>
  <c r="P166" s="1"/>
  <c r="K165"/>
  <c r="P165" s="1"/>
  <c r="K164"/>
  <c r="P164" s="1"/>
  <c r="K163"/>
  <c r="P163" s="1"/>
  <c r="K161"/>
  <c r="P161" s="1"/>
  <c r="K159"/>
  <c r="P159" s="1"/>
  <c r="K157"/>
  <c r="P157" s="1"/>
  <c r="K156"/>
  <c r="P156" s="1"/>
  <c r="K155"/>
  <c r="P155" s="1"/>
  <c r="K154"/>
  <c r="K153"/>
  <c r="P153" s="1"/>
  <c r="K151"/>
  <c r="P151" s="1"/>
  <c r="K150"/>
  <c r="P150" s="1"/>
  <c r="K148"/>
  <c r="P148" s="1"/>
  <c r="K146"/>
  <c r="P146" s="1"/>
  <c r="K144"/>
  <c r="P144" s="1"/>
  <c r="Q72"/>
  <c r="N68"/>
  <c r="Q65"/>
  <c r="Q63"/>
  <c r="N62"/>
  <c r="Q61"/>
  <c r="Q56"/>
  <c r="Q53"/>
  <c r="Q46"/>
  <c r="Q43"/>
  <c r="N43"/>
  <c r="Q41"/>
  <c r="Q39"/>
  <c r="Q38"/>
  <c r="Q37"/>
  <c r="N36"/>
  <c r="Q36"/>
  <c r="Q35"/>
  <c r="Q34"/>
  <c r="Q33"/>
  <c r="Q31"/>
  <c r="Q28"/>
  <c r="N28"/>
  <c r="Q27"/>
  <c r="N26"/>
  <c r="Q25"/>
  <c r="Q24"/>
  <c r="N24"/>
  <c r="O23"/>
  <c r="O22"/>
  <c r="O21"/>
  <c r="O20"/>
  <c r="O19"/>
  <c r="K20"/>
  <c r="K21"/>
  <c r="P21" s="1"/>
  <c r="K22"/>
  <c r="P22" s="1"/>
  <c r="K23"/>
  <c r="P23" s="1"/>
  <c r="K19"/>
  <c r="O190"/>
  <c r="O188"/>
  <c r="O187"/>
  <c r="O186"/>
  <c r="O184"/>
  <c r="O183"/>
  <c r="O182"/>
  <c r="O181"/>
  <c r="O180"/>
  <c r="O179"/>
  <c r="O178"/>
  <c r="O177"/>
  <c r="O176"/>
  <c r="O175"/>
  <c r="O174"/>
  <c r="O162"/>
  <c r="O160"/>
  <c r="O158"/>
  <c r="O152"/>
  <c r="O149"/>
  <c r="O147"/>
  <c r="O145"/>
  <c r="O143"/>
  <c r="O142"/>
  <c r="O141"/>
  <c r="K190"/>
  <c r="K188"/>
  <c r="K187"/>
  <c r="K186"/>
  <c r="K184"/>
  <c r="K183"/>
  <c r="K182"/>
  <c r="K181"/>
  <c r="K180"/>
  <c r="K179"/>
  <c r="K178"/>
  <c r="K177"/>
  <c r="K176"/>
  <c r="K175"/>
  <c r="K174"/>
  <c r="K162"/>
  <c r="K160"/>
  <c r="K158"/>
  <c r="K152"/>
  <c r="K149"/>
  <c r="K147"/>
  <c r="K145"/>
  <c r="K143"/>
  <c r="K142"/>
  <c r="K141"/>
  <c r="Q15"/>
  <c r="Q14"/>
  <c r="Q13"/>
  <c r="Q12"/>
  <c r="N11"/>
  <c r="Q10"/>
  <c r="Q9"/>
  <c r="M9"/>
  <c r="N8"/>
  <c r="N7"/>
  <c r="M6"/>
  <c r="N6"/>
  <c r="I6"/>
  <c r="N17"/>
  <c r="Q66"/>
  <c r="Q57"/>
  <c r="N57"/>
  <c r="Q50"/>
  <c r="Q47"/>
  <c r="N47"/>
  <c r="K99"/>
  <c r="K63"/>
  <c r="K34"/>
  <c r="O42"/>
  <c r="O38"/>
  <c r="O51"/>
  <c r="K49"/>
  <c r="P19" l="1"/>
  <c r="P154"/>
  <c r="P20"/>
  <c r="P190"/>
  <c r="P188"/>
  <c r="P187"/>
  <c r="P186"/>
  <c r="P184"/>
  <c r="P183"/>
  <c r="P182"/>
  <c r="P181"/>
  <c r="P180"/>
  <c r="P179"/>
  <c r="P178"/>
  <c r="P177"/>
  <c r="P176"/>
  <c r="P175"/>
  <c r="P174"/>
  <c r="P162"/>
  <c r="P160"/>
  <c r="P158"/>
  <c r="P152"/>
  <c r="P149"/>
  <c r="P147"/>
  <c r="P145"/>
  <c r="P143"/>
  <c r="P142"/>
  <c r="P141"/>
  <c r="K40"/>
  <c r="K7"/>
  <c r="K8"/>
  <c r="K9"/>
  <c r="K10"/>
  <c r="K11"/>
  <c r="K12"/>
  <c r="K13"/>
  <c r="K14"/>
  <c r="K15"/>
  <c r="K16"/>
  <c r="K17"/>
  <c r="K18"/>
  <c r="K24"/>
  <c r="K25"/>
  <c r="K26"/>
  <c r="K27"/>
  <c r="K28"/>
  <c r="K29"/>
  <c r="K30"/>
  <c r="K31"/>
  <c r="K32"/>
  <c r="K33"/>
  <c r="K35"/>
  <c r="K36"/>
  <c r="K37"/>
  <c r="K38"/>
  <c r="K39"/>
  <c r="K41"/>
  <c r="K42"/>
  <c r="K43"/>
  <c r="K44"/>
  <c r="K45"/>
  <c r="K46"/>
  <c r="K47"/>
  <c r="K48"/>
  <c r="K50"/>
  <c r="K51"/>
  <c r="K52"/>
  <c r="K53"/>
  <c r="K54"/>
  <c r="K55"/>
  <c r="K56"/>
  <c r="K57"/>
  <c r="K58"/>
  <c r="K59"/>
  <c r="K60"/>
  <c r="K61"/>
  <c r="K62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100"/>
  <c r="K101"/>
  <c r="K102"/>
  <c r="K103"/>
  <c r="K104"/>
  <c r="K105"/>
  <c r="P105" s="1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6"/>
  <c r="O11" l="1"/>
  <c r="O126" l="1"/>
  <c r="O86"/>
  <c r="P126" l="1"/>
  <c r="P86"/>
  <c r="O94"/>
  <c r="O100"/>
  <c r="P94" l="1"/>
  <c r="P100"/>
  <c r="O125" l="1"/>
  <c r="O26"/>
  <c r="O58"/>
  <c r="O123"/>
  <c r="O85"/>
  <c r="O95"/>
  <c r="O97"/>
  <c r="O104"/>
  <c r="O59"/>
  <c r="O130"/>
  <c r="O136"/>
  <c r="P104" l="1"/>
  <c r="P97"/>
  <c r="P95"/>
  <c r="P130"/>
  <c r="P26"/>
  <c r="P58"/>
  <c r="P59"/>
  <c r="P85"/>
  <c r="P136"/>
  <c r="P123"/>
  <c r="P125"/>
  <c r="O61" l="1"/>
  <c r="P61" s="1"/>
  <c r="O112" l="1"/>
  <c r="P112" s="1"/>
  <c r="O93"/>
  <c r="P93" s="1"/>
  <c r="O69"/>
  <c r="P69" s="1"/>
  <c r="O48"/>
  <c r="P48" s="1"/>
  <c r="O50"/>
  <c r="P50" s="1"/>
  <c r="O53"/>
  <c r="P53" s="1"/>
  <c r="O75"/>
  <c r="P75" s="1"/>
  <c r="O60"/>
  <c r="P60" s="1"/>
  <c r="O28"/>
  <c r="P28" s="1"/>
  <c r="O10"/>
  <c r="P10" s="1"/>
  <c r="O118"/>
  <c r="P118" s="1"/>
  <c r="O92"/>
  <c r="P92" s="1"/>
  <c r="O24"/>
  <c r="P24" s="1"/>
  <c r="O88"/>
  <c r="P88" s="1"/>
  <c r="O36"/>
  <c r="P36" s="1"/>
  <c r="O87"/>
  <c r="P87" s="1"/>
  <c r="O115"/>
  <c r="P115" s="1"/>
  <c r="O138"/>
  <c r="P138" s="1"/>
  <c r="P11"/>
  <c r="O54"/>
  <c r="P54" s="1"/>
  <c r="O35"/>
  <c r="P35" s="1"/>
  <c r="O52"/>
  <c r="P52" s="1"/>
  <c r="O77"/>
  <c r="P77" s="1"/>
  <c r="O44"/>
  <c r="P44" s="1"/>
  <c r="O99"/>
  <c r="P99" s="1"/>
  <c r="O49"/>
  <c r="P49" s="1"/>
  <c r="O12"/>
  <c r="P12" s="1"/>
  <c r="O27"/>
  <c r="P27" s="1"/>
  <c r="O90"/>
  <c r="P90" s="1"/>
  <c r="O106"/>
  <c r="P106" s="1"/>
  <c r="O132"/>
  <c r="P132" s="1"/>
  <c r="O56"/>
  <c r="P56" s="1"/>
  <c r="P42"/>
  <c r="O13"/>
  <c r="P13" s="1"/>
  <c r="O65"/>
  <c r="P65" s="1"/>
  <c r="O110"/>
  <c r="P110" s="1"/>
  <c r="O55"/>
  <c r="P55" s="1"/>
  <c r="O68"/>
  <c r="P68" s="1"/>
  <c r="O47"/>
  <c r="P47" s="1"/>
  <c r="O124"/>
  <c r="P124" s="1"/>
  <c r="O80"/>
  <c r="P80" s="1"/>
  <c r="P51"/>
  <c r="O57"/>
  <c r="P57" s="1"/>
  <c r="O122"/>
  <c r="P122" s="1"/>
  <c r="O7"/>
  <c r="P7" s="1"/>
  <c r="O79"/>
  <c r="P79" s="1"/>
  <c r="O109"/>
  <c r="P109" s="1"/>
  <c r="O32"/>
  <c r="P32" s="1"/>
  <c r="O96"/>
  <c r="P96" s="1"/>
  <c r="O129"/>
  <c r="P129" s="1"/>
  <c r="O46"/>
  <c r="P46" s="1"/>
  <c r="O72"/>
  <c r="P72" s="1"/>
  <c r="O71"/>
  <c r="P71" s="1"/>
  <c r="O67"/>
  <c r="P67" s="1"/>
  <c r="O137"/>
  <c r="P137" s="1"/>
  <c r="O117"/>
  <c r="P117" s="1"/>
  <c r="O133"/>
  <c r="P133" s="1"/>
  <c r="O84"/>
  <c r="P84" s="1"/>
  <c r="O45"/>
  <c r="P45" s="1"/>
  <c r="O29"/>
  <c r="P29" s="1"/>
  <c r="O128"/>
  <c r="P128" s="1"/>
  <c r="O139"/>
  <c r="P139" s="1"/>
  <c r="O91"/>
  <c r="P91" s="1"/>
  <c r="O134"/>
  <c r="P134" s="1"/>
  <c r="O127"/>
  <c r="P127" s="1"/>
  <c r="O63"/>
  <c r="P63" s="1"/>
  <c r="O39"/>
  <c r="P39" s="1"/>
  <c r="O82"/>
  <c r="P82" s="1"/>
  <c r="O102"/>
  <c r="P102" s="1"/>
  <c r="O14"/>
  <c r="P14" s="1"/>
  <c r="O73"/>
  <c r="P73" s="1"/>
  <c r="O43"/>
  <c r="P43" s="1"/>
  <c r="O135"/>
  <c r="P135" s="1"/>
  <c r="O17"/>
  <c r="P17" s="1"/>
  <c r="O9"/>
  <c r="P9" s="1"/>
  <c r="O18"/>
  <c r="P18" s="1"/>
  <c r="O64"/>
  <c r="P64" s="1"/>
  <c r="O34"/>
  <c r="P34" s="1"/>
  <c r="P38"/>
  <c r="O103"/>
  <c r="P103" s="1"/>
  <c r="O78"/>
  <c r="P78" s="1"/>
  <c r="O76"/>
  <c r="P76" s="1"/>
  <c r="O16"/>
  <c r="P16" s="1"/>
  <c r="O108"/>
  <c r="P108" s="1"/>
  <c r="O113"/>
  <c r="P113" s="1"/>
  <c r="O66"/>
  <c r="P66" s="1"/>
  <c r="O70"/>
  <c r="P70" s="1"/>
  <c r="O89"/>
  <c r="P89" s="1"/>
  <c r="O62"/>
  <c r="P62" s="1"/>
  <c r="O116"/>
  <c r="P116" s="1"/>
  <c r="O111"/>
  <c r="P111" s="1"/>
  <c r="O114"/>
  <c r="P114" s="1"/>
  <c r="O120"/>
  <c r="P120" s="1"/>
  <c r="O15"/>
  <c r="P15" s="1"/>
  <c r="O81"/>
  <c r="P81" s="1"/>
  <c r="O119"/>
  <c r="P119" s="1"/>
  <c r="O83"/>
  <c r="P83" s="1"/>
  <c r="O8"/>
  <c r="P8" s="1"/>
  <c r="O30"/>
  <c r="P30" s="1"/>
  <c r="O25"/>
  <c r="P25" s="1"/>
  <c r="O6"/>
  <c r="P6" s="1"/>
  <c r="O140"/>
  <c r="P140" s="1"/>
  <c r="O37"/>
  <c r="P37" s="1"/>
  <c r="O101"/>
  <c r="P101" s="1"/>
  <c r="O121"/>
  <c r="P121" s="1"/>
  <c r="O131"/>
  <c r="P131" s="1"/>
  <c r="O40"/>
  <c r="P40" s="1"/>
  <c r="O33"/>
  <c r="P33" s="1"/>
  <c r="O98"/>
  <c r="P98" s="1"/>
  <c r="O31"/>
  <c r="P31" s="1"/>
  <c r="O107"/>
  <c r="P107" s="1"/>
  <c r="O74"/>
  <c r="P74" s="1"/>
  <c r="O41"/>
  <c r="P41" s="1"/>
</calcChain>
</file>

<file path=xl/sharedStrings.xml><?xml version="1.0" encoding="utf-8"?>
<sst xmlns="http://schemas.openxmlformats.org/spreadsheetml/2006/main" count="584" uniqueCount="61">
  <si>
    <t>MATRÍCULA</t>
  </si>
  <si>
    <t>CARGO</t>
  </si>
  <si>
    <t>LOTAÇÃO</t>
  </si>
  <si>
    <t>REMUNERAÇÃO</t>
  </si>
  <si>
    <t>OUTRAS VERBAS REMUNERATÓRIAS</t>
  </si>
  <si>
    <t>FUNÇÃO DE CONFIANÇA OU CARGO EM COMISSÃO</t>
  </si>
  <si>
    <t>GRATIFICAÇÃO NATALINA</t>
  </si>
  <si>
    <t>FÉRIAS (1/3)</t>
  </si>
  <si>
    <t>ABONO PERMANÊNCIA</t>
  </si>
  <si>
    <t>TOTAL DE RENDIMENTOS BRUTOS</t>
  </si>
  <si>
    <t>CONTRIBUIÇÃO PREVIDÊNCIÁRIA</t>
  </si>
  <si>
    <t>IRRF</t>
  </si>
  <si>
    <t>OUTROS DESCONTOS</t>
  </si>
  <si>
    <t>TOTAL DE DESCONTOS</t>
  </si>
  <si>
    <t>RENDIMENTO LÍQUIDO TOTAL</t>
  </si>
  <si>
    <t>INDENIZAÇÕES</t>
  </si>
  <si>
    <t>OUTRAS REMUNERAÇÕES RETROATIVAS E/OU TEMPORÁRIAS</t>
  </si>
  <si>
    <t>GESTÃO DE PESSOAS - DIVISÃO DE FOLHA DE PAGAMENTO</t>
  </si>
  <si>
    <t>FUNÇÃO</t>
  </si>
  <si>
    <t>CURITIBA</t>
  </si>
  <si>
    <t>ASSESSOR TECNICO DA DEFENSORIA</t>
  </si>
  <si>
    <t>CASCAVEL</t>
  </si>
  <si>
    <t>AGENTE PROFISSIONAL DA DEFENSORIA</t>
  </si>
  <si>
    <t>ADVOGADO</t>
  </si>
  <si>
    <t>CONTADOR</t>
  </si>
  <si>
    <t>ASSISTENTE TECNICO DA DEFENSORIA</t>
  </si>
  <si>
    <t>TECNICO ADMINISTRATIVO</t>
  </si>
  <si>
    <t>ECONOMISTA</t>
  </si>
  <si>
    <t>DEFENSOR PUBLICO</t>
  </si>
  <si>
    <t>DEFENSOR</t>
  </si>
  <si>
    <t>ALMIRANTE TAMANDARE</t>
  </si>
  <si>
    <t>ARAUCARIA</t>
  </si>
  <si>
    <t>CAMPINA GRANDE DO SUL</t>
  </si>
  <si>
    <t>CASTRO</t>
  </si>
  <si>
    <t>CIANORTE</t>
  </si>
  <si>
    <t>COLOMBO</t>
  </si>
  <si>
    <t>INFORMATICA</t>
  </si>
  <si>
    <t>COMUNICADOR SOCIAL</t>
  </si>
  <si>
    <t>OUVIDOR GERAL DA DEFENSORIA</t>
  </si>
  <si>
    <t>ADMINISTRADOR</t>
  </si>
  <si>
    <t>ASSISTENTE SOCIAL</t>
  </si>
  <si>
    <t>SECRETARIO EXECUTIVO</t>
  </si>
  <si>
    <t>ESTATISTICO</t>
  </si>
  <si>
    <t>JORNALISTA</t>
  </si>
  <si>
    <t>GUARAPUAVA</t>
  </si>
  <si>
    <t>GUARATUBA</t>
  </si>
  <si>
    <t>LONDRINA</t>
  </si>
  <si>
    <t>MARINGA</t>
  </si>
  <si>
    <t>MATINHOS</t>
  </si>
  <si>
    <t>PARANAGUA</t>
  </si>
  <si>
    <t>PINHAIS</t>
  </si>
  <si>
    <t>PIRAQUARA</t>
  </si>
  <si>
    <t>PONTA GROSSA</t>
  </si>
  <si>
    <t>SAO JOSE DOS PINHAIS</t>
  </si>
  <si>
    <t>UMUARAMA</t>
  </si>
  <si>
    <t>FOZ DO IGUAÇU</t>
  </si>
  <si>
    <t>FAZENDA RIO GRANDE</t>
  </si>
  <si>
    <t>QUADRO DE SERVIDORES E MEMBROS ATIVOS E INATIVOS. Referente a junho/2014.</t>
  </si>
  <si>
    <t>AGENTE PROFISSIONAL DA DEFENSORIA - EXONERADO</t>
  </si>
  <si>
    <t>SECRETARIA EXECUTIVA</t>
  </si>
  <si>
    <t>SÃO JOSE DOS PINHAIS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</si>
</sst>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Fill="1"/>
    <xf numFmtId="4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/>
    <xf numFmtId="4" fontId="0" fillId="0" borderId="2" xfId="0" applyNumberFormat="1" applyFill="1" applyBorder="1"/>
    <xf numFmtId="4" fontId="0" fillId="0" borderId="3" xfId="0" applyNumberFormat="1" applyFill="1" applyBorder="1"/>
    <xf numFmtId="0" fontId="0" fillId="0" borderId="4" xfId="0" applyFill="1" applyBorder="1"/>
    <xf numFmtId="4" fontId="0" fillId="0" borderId="5" xfId="0" applyNumberFormat="1" applyFill="1" applyBorder="1"/>
    <xf numFmtId="0" fontId="0" fillId="0" borderId="7" xfId="0" applyFill="1" applyBorder="1"/>
    <xf numFmtId="4" fontId="0" fillId="0" borderId="7" xfId="0" applyNumberFormat="1" applyFill="1" applyBorder="1"/>
    <xf numFmtId="4" fontId="0" fillId="0" borderId="8" xfId="0" applyNumberFormat="1" applyFill="1" applyBorder="1"/>
    <xf numFmtId="4" fontId="2" fillId="0" borderId="9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RowHeight="15"/>
  <cols>
    <col min="1" max="1" width="10.140625" style="3" bestFit="1" customWidth="1"/>
    <col min="2" max="2" width="49.85546875" style="3" bestFit="1" customWidth="1"/>
    <col min="3" max="3" width="36.5703125" style="3" bestFit="1" customWidth="1"/>
    <col min="4" max="4" width="20.140625" style="3" bestFit="1" customWidth="1"/>
    <col min="5" max="5" width="13.42578125" style="4" bestFit="1" customWidth="1"/>
    <col min="6" max="6" width="15.5703125" style="4" bestFit="1" customWidth="1"/>
    <col min="7" max="7" width="20.28515625" style="4" bestFit="1" customWidth="1"/>
    <col min="8" max="8" width="12.42578125" style="4" bestFit="1" customWidth="1"/>
    <col min="9" max="9" width="10.5703125" style="4" bestFit="1" customWidth="1"/>
    <col min="10" max="10" width="19.28515625" style="4" bestFit="1" customWidth="1"/>
    <col min="11" max="11" width="20.5703125" style="4" bestFit="1" customWidth="1"/>
    <col min="12" max="12" width="14" style="4" bestFit="1" customWidth="1"/>
    <col min="13" max="13" width="8.140625" style="4" bestFit="1" customWidth="1"/>
    <col min="14" max="14" width="17.5703125" style="4" bestFit="1" customWidth="1"/>
    <col min="15" max="15" width="18.5703125" style="4" bestFit="1" customWidth="1"/>
    <col min="16" max="16" width="18.85546875" style="4" bestFit="1" customWidth="1"/>
    <col min="17" max="17" width="12.42578125" style="4" bestFit="1" customWidth="1"/>
    <col min="18" max="18" width="16.28515625" style="4" bestFit="1" customWidth="1"/>
    <col min="19" max="23" width="15.7109375" style="3" customWidth="1"/>
    <col min="24" max="16384" width="9.140625" style="3"/>
  </cols>
  <sheetData>
    <row r="1" spans="1:18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3" spans="1:18">
      <c r="A3" s="22" t="s">
        <v>57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.75" thickBot="1"/>
    <row r="5" spans="1:18" s="9" customFormat="1" ht="60" customHeight="1" thickBot="1">
      <c r="A5" s="5" t="s">
        <v>0</v>
      </c>
      <c r="B5" s="6" t="s">
        <v>1</v>
      </c>
      <c r="C5" s="6" t="s">
        <v>18</v>
      </c>
      <c r="D5" s="6" t="s">
        <v>2</v>
      </c>
      <c r="E5" s="7" t="s">
        <v>3</v>
      </c>
      <c r="F5" s="19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19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19" t="s">
        <v>15</v>
      </c>
      <c r="R5" s="8" t="s">
        <v>16</v>
      </c>
    </row>
    <row r="6" spans="1:18">
      <c r="A6" s="10">
        <v>350002</v>
      </c>
      <c r="B6" s="11" t="s">
        <v>28</v>
      </c>
      <c r="C6" s="11" t="s">
        <v>29</v>
      </c>
      <c r="D6" s="11" t="s">
        <v>19</v>
      </c>
      <c r="E6" s="12">
        <v>17875.23</v>
      </c>
      <c r="F6" s="12">
        <v>0</v>
      </c>
      <c r="G6" s="12">
        <v>5674.67</v>
      </c>
      <c r="H6" s="12">
        <v>0</v>
      </c>
      <c r="I6" s="12">
        <f>7436.07+413.11</f>
        <v>7849.1799999999994</v>
      </c>
      <c r="J6" s="12">
        <v>0</v>
      </c>
      <c r="K6" s="12">
        <f t="shared" ref="K6:K19" si="0">SUM(E6:J6)+Q6+R6</f>
        <v>32409.08</v>
      </c>
      <c r="L6" s="12">
        <v>1966.28</v>
      </c>
      <c r="M6" s="12">
        <f>5109.35+1218.77</f>
        <v>6328.1200000000008</v>
      </c>
      <c r="N6" s="12">
        <f>1.7+2811.08</f>
        <v>2812.7799999999997</v>
      </c>
      <c r="O6" s="12">
        <f t="shared" ref="O6:O18" si="1">SUM(L6:N6)</f>
        <v>11107.18</v>
      </c>
      <c r="P6" s="12">
        <f t="shared" ref="P6:P19" si="2">K6-O6</f>
        <v>21301.9</v>
      </c>
      <c r="Q6" s="12">
        <v>1010</v>
      </c>
      <c r="R6" s="13">
        <v>0</v>
      </c>
    </row>
    <row r="7" spans="1:18">
      <c r="A7" s="14">
        <v>350004</v>
      </c>
      <c r="B7" s="1" t="s">
        <v>28</v>
      </c>
      <c r="C7" s="1" t="s">
        <v>29</v>
      </c>
      <c r="D7" s="1" t="s">
        <v>19</v>
      </c>
      <c r="E7" s="2">
        <v>18502.43</v>
      </c>
      <c r="F7" s="2">
        <v>0</v>
      </c>
      <c r="G7" s="2">
        <v>0</v>
      </c>
      <c r="H7" s="2">
        <v>0</v>
      </c>
      <c r="I7" s="2">
        <v>0</v>
      </c>
      <c r="J7" s="2">
        <v>2035.27</v>
      </c>
      <c r="K7" s="2">
        <f t="shared" si="0"/>
        <v>21547.7</v>
      </c>
      <c r="L7" s="2">
        <v>2035.27</v>
      </c>
      <c r="M7" s="2">
        <v>4212.6000000000004</v>
      </c>
      <c r="N7" s="2">
        <f>1.7+999.91</f>
        <v>1001.61</v>
      </c>
      <c r="O7" s="2">
        <f t="shared" si="1"/>
        <v>7249.4800000000005</v>
      </c>
      <c r="P7" s="2">
        <f t="shared" si="2"/>
        <v>14298.220000000001</v>
      </c>
      <c r="Q7" s="2">
        <v>1010</v>
      </c>
      <c r="R7" s="15">
        <v>0</v>
      </c>
    </row>
    <row r="8" spans="1:18">
      <c r="A8" s="14">
        <v>350005</v>
      </c>
      <c r="B8" s="1" t="s">
        <v>28</v>
      </c>
      <c r="C8" s="1" t="s">
        <v>29</v>
      </c>
      <c r="D8" s="1" t="s">
        <v>19</v>
      </c>
      <c r="E8" s="2">
        <v>17875.23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f t="shared" si="0"/>
        <v>18885.23</v>
      </c>
      <c r="L8" s="2">
        <v>1966.28</v>
      </c>
      <c r="M8" s="2">
        <v>3548.81</v>
      </c>
      <c r="N8" s="2">
        <f>1.7+1088+314.41+820+486.2</f>
        <v>2710.31</v>
      </c>
      <c r="O8" s="2">
        <f t="shared" si="1"/>
        <v>8225.4</v>
      </c>
      <c r="P8" s="2">
        <f t="shared" si="2"/>
        <v>10659.83</v>
      </c>
      <c r="Q8" s="2">
        <v>1010</v>
      </c>
      <c r="R8" s="15">
        <v>0</v>
      </c>
    </row>
    <row r="9" spans="1:18">
      <c r="A9" s="14">
        <v>350006</v>
      </c>
      <c r="B9" s="1" t="s">
        <v>28</v>
      </c>
      <c r="C9" s="1" t="s">
        <v>29</v>
      </c>
      <c r="D9" s="1" t="s">
        <v>19</v>
      </c>
      <c r="E9" s="2">
        <v>17875.23</v>
      </c>
      <c r="F9" s="2">
        <v>0</v>
      </c>
      <c r="G9" s="2">
        <v>0</v>
      </c>
      <c r="H9" s="2">
        <v>0</v>
      </c>
      <c r="I9" s="2">
        <v>5957.81</v>
      </c>
      <c r="J9" s="2">
        <v>0</v>
      </c>
      <c r="K9" s="2">
        <f t="shared" si="0"/>
        <v>30801.45</v>
      </c>
      <c r="L9" s="2">
        <v>1966.28</v>
      </c>
      <c r="M9" s="2">
        <f>3499.39+762.83</f>
        <v>4262.22</v>
      </c>
      <c r="N9" s="2">
        <v>1.7</v>
      </c>
      <c r="O9" s="2">
        <f t="shared" si="1"/>
        <v>6230.2</v>
      </c>
      <c r="P9" s="2">
        <f t="shared" si="2"/>
        <v>24571.25</v>
      </c>
      <c r="Q9" s="2">
        <f>1010+5958.41</f>
        <v>6968.41</v>
      </c>
      <c r="R9" s="15">
        <v>0</v>
      </c>
    </row>
    <row r="10" spans="1:18">
      <c r="A10" s="14">
        <v>350007</v>
      </c>
      <c r="B10" s="1" t="s">
        <v>28</v>
      </c>
      <c r="C10" s="1" t="s">
        <v>29</v>
      </c>
      <c r="D10" s="1" t="s">
        <v>19</v>
      </c>
      <c r="E10" s="2">
        <v>18816.03</v>
      </c>
      <c r="F10" s="2">
        <v>0</v>
      </c>
      <c r="G10" s="2">
        <v>0</v>
      </c>
      <c r="H10" s="2">
        <v>0</v>
      </c>
      <c r="I10" s="2">
        <v>0</v>
      </c>
      <c r="J10" s="2">
        <v>2069.7600000000002</v>
      </c>
      <c r="K10" s="2">
        <f t="shared" si="0"/>
        <v>28167.800000000003</v>
      </c>
      <c r="L10" s="2">
        <v>2069.7600000000002</v>
      </c>
      <c r="M10" s="2">
        <v>4298.84</v>
      </c>
      <c r="N10" s="2">
        <v>1.7</v>
      </c>
      <c r="O10" s="2">
        <f t="shared" si="1"/>
        <v>6370.3</v>
      </c>
      <c r="P10" s="2">
        <f t="shared" si="2"/>
        <v>21797.500000000004</v>
      </c>
      <c r="Q10" s="2">
        <f>1010+6272.01</f>
        <v>7282.01</v>
      </c>
      <c r="R10" s="15">
        <v>0</v>
      </c>
    </row>
    <row r="11" spans="1:18">
      <c r="A11" s="14">
        <v>350008</v>
      </c>
      <c r="B11" s="1" t="s">
        <v>28</v>
      </c>
      <c r="C11" s="1" t="s">
        <v>29</v>
      </c>
      <c r="D11" s="1" t="s">
        <v>19</v>
      </c>
      <c r="E11" s="2">
        <v>17875.23</v>
      </c>
      <c r="F11" s="2">
        <v>0</v>
      </c>
      <c r="G11" s="2">
        <v>4864.01</v>
      </c>
      <c r="H11" s="2">
        <v>0</v>
      </c>
      <c r="I11" s="2">
        <v>0</v>
      </c>
      <c r="J11" s="2">
        <v>0</v>
      </c>
      <c r="K11" s="2">
        <f t="shared" si="0"/>
        <v>23749.239999999998</v>
      </c>
      <c r="L11" s="2">
        <v>1966.28</v>
      </c>
      <c r="M11" s="2">
        <v>3713.71</v>
      </c>
      <c r="N11" s="2">
        <f>1.7+2286+177.17+1705.75+2558.63</f>
        <v>6729.25</v>
      </c>
      <c r="O11" s="2">
        <f t="shared" si="1"/>
        <v>12409.24</v>
      </c>
      <c r="P11" s="2">
        <f t="shared" si="2"/>
        <v>11339.999999999998</v>
      </c>
      <c r="Q11" s="2">
        <v>1010</v>
      </c>
      <c r="R11" s="15">
        <v>0</v>
      </c>
    </row>
    <row r="12" spans="1:18">
      <c r="A12" s="14">
        <v>350009</v>
      </c>
      <c r="B12" s="1" t="s">
        <v>28</v>
      </c>
      <c r="C12" s="1" t="s">
        <v>29</v>
      </c>
      <c r="D12" s="1" t="s">
        <v>19</v>
      </c>
      <c r="E12" s="2">
        <v>17875.23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24843.64</v>
      </c>
      <c r="L12" s="2">
        <v>1966.28</v>
      </c>
      <c r="M12" s="2">
        <v>3400.55</v>
      </c>
      <c r="N12" s="2">
        <v>1.7</v>
      </c>
      <c r="O12" s="2">
        <f t="shared" si="1"/>
        <v>5368.53</v>
      </c>
      <c r="P12" s="2">
        <f t="shared" si="2"/>
        <v>19475.11</v>
      </c>
      <c r="Q12" s="2">
        <f>1010+5958.41</f>
        <v>6968.41</v>
      </c>
      <c r="R12" s="15">
        <v>0</v>
      </c>
    </row>
    <row r="13" spans="1:18">
      <c r="A13" s="14">
        <v>350010</v>
      </c>
      <c r="B13" s="1" t="s">
        <v>28</v>
      </c>
      <c r="C13" s="1" t="s">
        <v>29</v>
      </c>
      <c r="D13" s="1" t="s">
        <v>19</v>
      </c>
      <c r="E13" s="2">
        <v>17875.23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24843.64</v>
      </c>
      <c r="L13" s="2">
        <v>1966.28</v>
      </c>
      <c r="M13" s="2">
        <v>3548.81</v>
      </c>
      <c r="N13" s="2">
        <v>1.7</v>
      </c>
      <c r="O13" s="2">
        <f t="shared" si="1"/>
        <v>5516.79</v>
      </c>
      <c r="P13" s="2">
        <f t="shared" si="2"/>
        <v>19326.849999999999</v>
      </c>
      <c r="Q13" s="2">
        <f>1010+5958.41</f>
        <v>6968.41</v>
      </c>
      <c r="R13" s="15">
        <v>0</v>
      </c>
    </row>
    <row r="14" spans="1:18">
      <c r="A14" s="14">
        <v>350011</v>
      </c>
      <c r="B14" s="1" t="s">
        <v>28</v>
      </c>
      <c r="C14" s="1" t="s">
        <v>29</v>
      </c>
      <c r="D14" s="2" t="s">
        <v>19</v>
      </c>
      <c r="E14" s="2">
        <v>18188.830000000002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25261.77</v>
      </c>
      <c r="L14" s="2">
        <v>2000.77</v>
      </c>
      <c r="M14" s="2">
        <v>3526.73</v>
      </c>
      <c r="N14" s="2">
        <v>1.7</v>
      </c>
      <c r="O14" s="2">
        <f t="shared" si="1"/>
        <v>5529.2</v>
      </c>
      <c r="P14" s="2">
        <f t="shared" si="2"/>
        <v>19732.57</v>
      </c>
      <c r="Q14" s="2">
        <f>1010+6062.94</f>
        <v>7072.94</v>
      </c>
      <c r="R14" s="15">
        <v>0</v>
      </c>
    </row>
    <row r="15" spans="1:18">
      <c r="A15" s="14">
        <v>350012</v>
      </c>
      <c r="B15" s="1" t="s">
        <v>28</v>
      </c>
      <c r="C15" s="1" t="s">
        <v>29</v>
      </c>
      <c r="D15" s="1" t="s">
        <v>19</v>
      </c>
      <c r="E15" s="2">
        <v>18816.03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26098.04</v>
      </c>
      <c r="L15" s="2">
        <v>2069.7600000000002</v>
      </c>
      <c r="M15" s="2">
        <v>3779.07</v>
      </c>
      <c r="N15" s="2">
        <v>1.7</v>
      </c>
      <c r="O15" s="2">
        <f t="shared" si="1"/>
        <v>5850.53</v>
      </c>
      <c r="P15" s="2">
        <f t="shared" si="2"/>
        <v>20247.510000000002</v>
      </c>
      <c r="Q15" s="2">
        <f>1010+6272.01</f>
        <v>7282.01</v>
      </c>
      <c r="R15" s="15">
        <v>0</v>
      </c>
    </row>
    <row r="16" spans="1:18">
      <c r="A16" s="14">
        <v>350013</v>
      </c>
      <c r="B16" s="1" t="s">
        <v>20</v>
      </c>
      <c r="C16" s="1" t="s">
        <v>20</v>
      </c>
      <c r="D16" s="1" t="s">
        <v>19</v>
      </c>
      <c r="E16" s="2">
        <v>4852.43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4852.43</v>
      </c>
      <c r="L16" s="2">
        <v>482.92</v>
      </c>
      <c r="M16" s="2">
        <v>380.18</v>
      </c>
      <c r="N16" s="2">
        <v>0</v>
      </c>
      <c r="O16" s="2">
        <f t="shared" si="1"/>
        <v>863.1</v>
      </c>
      <c r="P16" s="2">
        <f t="shared" si="2"/>
        <v>3989.3300000000004</v>
      </c>
      <c r="Q16" s="2">
        <v>0</v>
      </c>
      <c r="R16" s="15">
        <v>0</v>
      </c>
    </row>
    <row r="17" spans="1:18">
      <c r="A17" s="14">
        <v>350014</v>
      </c>
      <c r="B17" s="1" t="s">
        <v>20</v>
      </c>
      <c r="C17" s="1" t="s">
        <v>20</v>
      </c>
      <c r="D17" s="1" t="s">
        <v>19</v>
      </c>
      <c r="E17" s="2">
        <v>4852.43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f t="shared" si="0"/>
        <v>4852.43</v>
      </c>
      <c r="L17" s="2">
        <v>482.92</v>
      </c>
      <c r="M17" s="2">
        <v>299.31</v>
      </c>
      <c r="N17" s="2">
        <f>489.06+958.87</f>
        <v>1447.93</v>
      </c>
      <c r="O17" s="2">
        <f t="shared" si="1"/>
        <v>2230.16</v>
      </c>
      <c r="P17" s="2">
        <f t="shared" si="2"/>
        <v>2622.2700000000004</v>
      </c>
      <c r="Q17" s="2">
        <v>0</v>
      </c>
      <c r="R17" s="15">
        <v>0</v>
      </c>
    </row>
    <row r="18" spans="1:18">
      <c r="A18" s="14">
        <v>350015</v>
      </c>
      <c r="B18" s="1" t="s">
        <v>20</v>
      </c>
      <c r="C18" s="1" t="s">
        <v>20</v>
      </c>
      <c r="D18" s="1" t="s">
        <v>19</v>
      </c>
      <c r="E18" s="2">
        <v>4852.43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4852.43</v>
      </c>
      <c r="L18" s="2">
        <v>482.92</v>
      </c>
      <c r="M18" s="2">
        <v>299.31</v>
      </c>
      <c r="N18" s="2">
        <v>0</v>
      </c>
      <c r="O18" s="2">
        <f t="shared" si="1"/>
        <v>782.23</v>
      </c>
      <c r="P18" s="2">
        <f t="shared" si="2"/>
        <v>4070.2000000000003</v>
      </c>
      <c r="Q18" s="2">
        <v>0</v>
      </c>
      <c r="R18" s="15">
        <v>0</v>
      </c>
    </row>
    <row r="19" spans="1:18">
      <c r="A19" s="20">
        <v>350076</v>
      </c>
      <c r="B19" s="1" t="s">
        <v>22</v>
      </c>
      <c r="C19" s="1" t="s">
        <v>23</v>
      </c>
      <c r="D19" s="1" t="s">
        <v>19</v>
      </c>
      <c r="E19" s="2">
        <v>1879.7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2889.7</v>
      </c>
      <c r="L19" s="2">
        <v>206.77</v>
      </c>
      <c r="M19" s="2">
        <v>0</v>
      </c>
      <c r="N19" s="2">
        <v>3.4</v>
      </c>
      <c r="O19" s="2">
        <f t="shared" ref="O19:O23" si="3">SUM(L19:N19)</f>
        <v>210.17000000000002</v>
      </c>
      <c r="P19" s="2">
        <f t="shared" si="2"/>
        <v>2679.5299999999997</v>
      </c>
      <c r="Q19" s="2">
        <v>1010</v>
      </c>
      <c r="R19" s="15">
        <v>0</v>
      </c>
    </row>
    <row r="20" spans="1:18">
      <c r="A20" s="20">
        <v>350100</v>
      </c>
      <c r="B20" s="1" t="s">
        <v>22</v>
      </c>
      <c r="C20" s="1" t="s">
        <v>23</v>
      </c>
      <c r="D20" s="1" t="s">
        <v>19</v>
      </c>
      <c r="E20" s="2">
        <v>1879.7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f t="shared" ref="K20:K23" si="4">SUM(E20:J20)+Q20+R20</f>
        <v>2889.7</v>
      </c>
      <c r="L20" s="2">
        <v>206.77</v>
      </c>
      <c r="M20" s="2">
        <v>0</v>
      </c>
      <c r="N20" s="2">
        <v>3.4</v>
      </c>
      <c r="O20" s="2">
        <f t="shared" si="3"/>
        <v>210.17000000000002</v>
      </c>
      <c r="P20" s="2">
        <f t="shared" ref="P20:P23" si="5">K20-O20</f>
        <v>2679.5299999999997</v>
      </c>
      <c r="Q20" s="2">
        <v>1010</v>
      </c>
      <c r="R20" s="15">
        <v>0</v>
      </c>
    </row>
    <row r="21" spans="1:18">
      <c r="A21" s="20">
        <v>350156</v>
      </c>
      <c r="B21" s="1" t="s">
        <v>22</v>
      </c>
      <c r="C21" s="1" t="s">
        <v>23</v>
      </c>
      <c r="D21" s="1" t="s">
        <v>47</v>
      </c>
      <c r="E21" s="2">
        <v>1432.15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f t="shared" si="4"/>
        <v>2442.15</v>
      </c>
      <c r="L21" s="2">
        <v>157.54</v>
      </c>
      <c r="M21" s="2">
        <v>0</v>
      </c>
      <c r="N21" s="2">
        <v>3.4</v>
      </c>
      <c r="O21" s="2">
        <f t="shared" si="3"/>
        <v>160.94</v>
      </c>
      <c r="P21" s="2">
        <f t="shared" si="5"/>
        <v>2281.21</v>
      </c>
      <c r="Q21" s="2">
        <v>1010</v>
      </c>
      <c r="R21" s="15">
        <v>0</v>
      </c>
    </row>
    <row r="22" spans="1:18">
      <c r="A22" s="20">
        <v>350165</v>
      </c>
      <c r="B22" s="1" t="s">
        <v>22</v>
      </c>
      <c r="C22" s="1" t="s">
        <v>23</v>
      </c>
      <c r="D22" s="1" t="s">
        <v>19</v>
      </c>
      <c r="E22" s="2">
        <v>1879.7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f t="shared" si="4"/>
        <v>2889.7</v>
      </c>
      <c r="L22" s="2">
        <v>206.77</v>
      </c>
      <c r="M22" s="2">
        <v>0</v>
      </c>
      <c r="N22" s="2">
        <v>3.4</v>
      </c>
      <c r="O22" s="2">
        <f t="shared" si="3"/>
        <v>210.17000000000002</v>
      </c>
      <c r="P22" s="2">
        <f t="shared" si="5"/>
        <v>2679.5299999999997</v>
      </c>
      <c r="Q22" s="2">
        <v>1010</v>
      </c>
      <c r="R22" s="15">
        <v>0</v>
      </c>
    </row>
    <row r="23" spans="1:18">
      <c r="A23" s="20">
        <v>350188</v>
      </c>
      <c r="B23" s="1" t="s">
        <v>22</v>
      </c>
      <c r="C23" s="1" t="s">
        <v>23</v>
      </c>
      <c r="D23" s="1" t="s">
        <v>19</v>
      </c>
      <c r="E23" s="2">
        <v>1342.64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f t="shared" si="4"/>
        <v>2352.6400000000003</v>
      </c>
      <c r="L23" s="2">
        <v>147.69</v>
      </c>
      <c r="M23" s="2">
        <v>0</v>
      </c>
      <c r="N23" s="2">
        <v>3.4</v>
      </c>
      <c r="O23" s="2">
        <f t="shared" si="3"/>
        <v>151.09</v>
      </c>
      <c r="P23" s="2">
        <f t="shared" si="5"/>
        <v>2201.5500000000002</v>
      </c>
      <c r="Q23" s="2">
        <v>1010</v>
      </c>
      <c r="R23" s="15">
        <v>0</v>
      </c>
    </row>
    <row r="24" spans="1:18">
      <c r="A24" s="14">
        <v>350198</v>
      </c>
      <c r="B24" s="1" t="s">
        <v>22</v>
      </c>
      <c r="C24" s="1" t="s">
        <v>23</v>
      </c>
      <c r="D24" s="1" t="s">
        <v>19</v>
      </c>
      <c r="E24" s="2">
        <v>2685.28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f t="shared" ref="K24:K55" si="6">SUM(E24:J24)+Q24+R24</f>
        <v>3963.8100000000004</v>
      </c>
      <c r="L24" s="2">
        <v>295.38</v>
      </c>
      <c r="M24" s="2">
        <v>45.16</v>
      </c>
      <c r="N24" s="2">
        <f>1.7+153.25+198.73+299.77+99.96</f>
        <v>753.41</v>
      </c>
      <c r="O24" s="2">
        <f t="shared" ref="O24:O55" si="7">SUM(L24:N24)</f>
        <v>1093.9499999999998</v>
      </c>
      <c r="P24" s="2">
        <f t="shared" ref="P24:P55" si="8">K24-O24</f>
        <v>2869.8600000000006</v>
      </c>
      <c r="Q24" s="2">
        <f>1010+268.53</f>
        <v>1278.53</v>
      </c>
      <c r="R24" s="15">
        <v>0</v>
      </c>
    </row>
    <row r="25" spans="1:18">
      <c r="A25" s="14">
        <v>350215</v>
      </c>
      <c r="B25" s="1" t="s">
        <v>22</v>
      </c>
      <c r="C25" s="1" t="s">
        <v>39</v>
      </c>
      <c r="D25" s="2" t="s">
        <v>19</v>
      </c>
      <c r="E25" s="2">
        <v>2685.28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f t="shared" si="6"/>
        <v>6246.3</v>
      </c>
      <c r="L25" s="2">
        <v>295.38</v>
      </c>
      <c r="M25" s="2">
        <v>45.16</v>
      </c>
      <c r="N25" s="2">
        <v>1.7</v>
      </c>
      <c r="O25" s="2">
        <f t="shared" si="7"/>
        <v>342.23999999999995</v>
      </c>
      <c r="P25" s="2">
        <f t="shared" si="8"/>
        <v>5904.06</v>
      </c>
      <c r="Q25" s="2">
        <f>1010+1342.64</f>
        <v>2352.6400000000003</v>
      </c>
      <c r="R25" s="15">
        <v>1208.3800000000001</v>
      </c>
    </row>
    <row r="26" spans="1:18">
      <c r="A26" s="14">
        <v>350216</v>
      </c>
      <c r="B26" s="1" t="s">
        <v>22</v>
      </c>
      <c r="C26" s="1" t="s">
        <v>39</v>
      </c>
      <c r="D26" s="1" t="s">
        <v>19</v>
      </c>
      <c r="E26" s="2">
        <v>2685.28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f t="shared" si="6"/>
        <v>3695.28</v>
      </c>
      <c r="L26" s="2">
        <v>295.38</v>
      </c>
      <c r="M26" s="2">
        <v>31.68</v>
      </c>
      <c r="N26" s="2">
        <f>1.7+730.64+90.25+105.79</f>
        <v>928.38</v>
      </c>
      <c r="O26" s="2">
        <f t="shared" si="7"/>
        <v>1255.44</v>
      </c>
      <c r="P26" s="2">
        <f t="shared" si="8"/>
        <v>2439.84</v>
      </c>
      <c r="Q26" s="2">
        <v>1010</v>
      </c>
      <c r="R26" s="15">
        <v>0</v>
      </c>
    </row>
    <row r="27" spans="1:18">
      <c r="A27" s="14">
        <v>350217</v>
      </c>
      <c r="B27" s="1" t="s">
        <v>22</v>
      </c>
      <c r="C27" s="1" t="s">
        <v>39</v>
      </c>
      <c r="D27" s="1" t="s">
        <v>19</v>
      </c>
      <c r="E27" s="2">
        <v>2685.28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f t="shared" si="6"/>
        <v>4500.8600000000006</v>
      </c>
      <c r="L27" s="2">
        <v>295.38</v>
      </c>
      <c r="M27" s="2">
        <v>45.16</v>
      </c>
      <c r="N27" s="2">
        <v>1.7</v>
      </c>
      <c r="O27" s="2">
        <f t="shared" si="7"/>
        <v>342.23999999999995</v>
      </c>
      <c r="P27" s="2">
        <f t="shared" si="8"/>
        <v>4158.6200000000008</v>
      </c>
      <c r="Q27" s="2">
        <f>1010+805.58</f>
        <v>1815.58</v>
      </c>
      <c r="R27" s="15">
        <v>0</v>
      </c>
    </row>
    <row r="28" spans="1:18">
      <c r="A28" s="14">
        <v>350218</v>
      </c>
      <c r="B28" s="1" t="s">
        <v>22</v>
      </c>
      <c r="C28" s="1" t="s">
        <v>36</v>
      </c>
      <c r="D28" s="2" t="s">
        <v>19</v>
      </c>
      <c r="E28" s="2">
        <v>2685.28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f t="shared" si="6"/>
        <v>4651.92</v>
      </c>
      <c r="L28" s="2">
        <v>295.38</v>
      </c>
      <c r="M28" s="2">
        <v>31.68</v>
      </c>
      <c r="N28" s="2">
        <f>1.7+277.15+394.02+142.59</f>
        <v>815.45999999999992</v>
      </c>
      <c r="O28" s="2">
        <f t="shared" si="7"/>
        <v>1142.52</v>
      </c>
      <c r="P28" s="2">
        <f t="shared" si="8"/>
        <v>3509.4</v>
      </c>
      <c r="Q28" s="2">
        <f>1010+805.58+151.06</f>
        <v>1966.6399999999999</v>
      </c>
      <c r="R28" s="15">
        <v>0</v>
      </c>
    </row>
    <row r="29" spans="1:18">
      <c r="A29" s="14">
        <v>350219</v>
      </c>
      <c r="B29" s="1" t="s">
        <v>22</v>
      </c>
      <c r="C29" s="1" t="s">
        <v>39</v>
      </c>
      <c r="D29" s="1" t="s">
        <v>19</v>
      </c>
      <c r="E29" s="2">
        <v>2685.28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f t="shared" si="6"/>
        <v>3695.28</v>
      </c>
      <c r="L29" s="2">
        <v>295.38</v>
      </c>
      <c r="M29" s="2">
        <v>45.16</v>
      </c>
      <c r="N29" s="2">
        <v>1.7</v>
      </c>
      <c r="O29" s="2">
        <f t="shared" si="7"/>
        <v>342.23999999999995</v>
      </c>
      <c r="P29" s="2">
        <f t="shared" si="8"/>
        <v>3353.0400000000004</v>
      </c>
      <c r="Q29" s="2">
        <v>1010</v>
      </c>
      <c r="R29" s="15">
        <v>0</v>
      </c>
    </row>
    <row r="30" spans="1:18">
      <c r="A30" s="14">
        <v>350220</v>
      </c>
      <c r="B30" s="1" t="s">
        <v>22</v>
      </c>
      <c r="C30" s="1" t="s">
        <v>39</v>
      </c>
      <c r="D30" s="2" t="s">
        <v>19</v>
      </c>
      <c r="E30" s="2">
        <v>2685.28</v>
      </c>
      <c r="F30" s="2">
        <v>0</v>
      </c>
      <c r="G30" s="2">
        <v>0</v>
      </c>
      <c r="H30" s="2">
        <v>0</v>
      </c>
      <c r="I30" s="2">
        <v>895</v>
      </c>
      <c r="J30" s="2">
        <v>0</v>
      </c>
      <c r="K30" s="2">
        <f t="shared" si="6"/>
        <v>5395.8600000000006</v>
      </c>
      <c r="L30" s="2">
        <v>295.38</v>
      </c>
      <c r="M30" s="2">
        <v>45.16</v>
      </c>
      <c r="N30" s="2">
        <v>1.7</v>
      </c>
      <c r="O30" s="2">
        <f t="shared" si="7"/>
        <v>342.23999999999995</v>
      </c>
      <c r="P30" s="2">
        <f t="shared" si="8"/>
        <v>5053.6200000000008</v>
      </c>
      <c r="Q30" s="2">
        <v>1815.58</v>
      </c>
      <c r="R30" s="15">
        <v>0</v>
      </c>
    </row>
    <row r="31" spans="1:18">
      <c r="A31" s="14">
        <v>350221</v>
      </c>
      <c r="B31" s="1" t="s">
        <v>22</v>
      </c>
      <c r="C31" s="1" t="s">
        <v>39</v>
      </c>
      <c r="D31" s="2" t="s">
        <v>19</v>
      </c>
      <c r="E31" s="2">
        <v>2685.28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f t="shared" si="6"/>
        <v>6271.47</v>
      </c>
      <c r="L31" s="2">
        <v>295.38</v>
      </c>
      <c r="M31" s="2">
        <v>45.16</v>
      </c>
      <c r="N31" s="2">
        <v>1.7</v>
      </c>
      <c r="O31" s="2">
        <f t="shared" si="7"/>
        <v>342.23999999999995</v>
      </c>
      <c r="P31" s="2">
        <f t="shared" si="8"/>
        <v>5929.2300000000005</v>
      </c>
      <c r="Q31" s="2">
        <f>1010+1342.64</f>
        <v>2352.6400000000003</v>
      </c>
      <c r="R31" s="15">
        <v>1233.55</v>
      </c>
    </row>
    <row r="32" spans="1:18">
      <c r="A32" s="14">
        <v>350222</v>
      </c>
      <c r="B32" s="1" t="s">
        <v>22</v>
      </c>
      <c r="C32" s="1" t="s">
        <v>39</v>
      </c>
      <c r="D32" s="1" t="s">
        <v>19</v>
      </c>
      <c r="E32" s="2">
        <v>2685.28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f t="shared" si="6"/>
        <v>3695.28</v>
      </c>
      <c r="L32" s="2">
        <v>295.38</v>
      </c>
      <c r="M32" s="2">
        <v>45.16</v>
      </c>
      <c r="N32" s="2">
        <v>1.7</v>
      </c>
      <c r="O32" s="2">
        <f t="shared" si="7"/>
        <v>342.23999999999995</v>
      </c>
      <c r="P32" s="2">
        <f t="shared" si="8"/>
        <v>3353.0400000000004</v>
      </c>
      <c r="Q32" s="2">
        <v>1010</v>
      </c>
      <c r="R32" s="15">
        <v>0</v>
      </c>
    </row>
    <row r="33" spans="1:18">
      <c r="A33" s="14">
        <v>350223</v>
      </c>
      <c r="B33" s="1" t="s">
        <v>22</v>
      </c>
      <c r="C33" s="1" t="s">
        <v>39</v>
      </c>
      <c r="D33" s="1" t="s">
        <v>19</v>
      </c>
      <c r="E33" s="2">
        <v>2685.28</v>
      </c>
      <c r="F33" s="2">
        <v>0</v>
      </c>
      <c r="G33" s="2">
        <v>1342.64</v>
      </c>
      <c r="H33" s="2">
        <v>0</v>
      </c>
      <c r="I33" s="2">
        <v>0</v>
      </c>
      <c r="J33" s="2">
        <v>0</v>
      </c>
      <c r="K33" s="2">
        <f t="shared" si="6"/>
        <v>8125.99</v>
      </c>
      <c r="L33" s="2">
        <v>295.38</v>
      </c>
      <c r="M33" s="2">
        <v>236.86</v>
      </c>
      <c r="N33" s="2">
        <v>1.7</v>
      </c>
      <c r="O33" s="2">
        <f t="shared" si="7"/>
        <v>533.94000000000005</v>
      </c>
      <c r="P33" s="2">
        <f t="shared" si="8"/>
        <v>7592.0499999999993</v>
      </c>
      <c r="Q33" s="2">
        <f>1010+1879.7</f>
        <v>2889.7</v>
      </c>
      <c r="R33" s="15">
        <v>1208.3699999999999</v>
      </c>
    </row>
    <row r="34" spans="1:18">
      <c r="A34" s="14">
        <v>350225</v>
      </c>
      <c r="B34" s="1" t="s">
        <v>22</v>
      </c>
      <c r="C34" s="1" t="s">
        <v>24</v>
      </c>
      <c r="D34" s="1" t="s">
        <v>19</v>
      </c>
      <c r="E34" s="2">
        <v>2685.28</v>
      </c>
      <c r="F34" s="2">
        <v>0</v>
      </c>
      <c r="G34" s="2">
        <v>1342.64</v>
      </c>
      <c r="H34" s="2">
        <v>0</v>
      </c>
      <c r="I34" s="2">
        <v>0</v>
      </c>
      <c r="J34" s="2">
        <v>0</v>
      </c>
      <c r="K34" s="2">
        <f t="shared" si="6"/>
        <v>7588.9400000000005</v>
      </c>
      <c r="L34" s="2">
        <v>295.38</v>
      </c>
      <c r="M34" s="2">
        <v>236.86</v>
      </c>
      <c r="N34" s="2">
        <v>1.7</v>
      </c>
      <c r="O34" s="2">
        <f t="shared" si="7"/>
        <v>533.94000000000005</v>
      </c>
      <c r="P34" s="2">
        <f t="shared" si="8"/>
        <v>7055</v>
      </c>
      <c r="Q34" s="2">
        <f>1010+1342.64</f>
        <v>2352.6400000000003</v>
      </c>
      <c r="R34" s="15">
        <v>1208.3800000000001</v>
      </c>
    </row>
    <row r="35" spans="1:18">
      <c r="A35" s="14">
        <v>350226</v>
      </c>
      <c r="B35" s="1" t="s">
        <v>22</v>
      </c>
      <c r="C35" s="1" t="s">
        <v>24</v>
      </c>
      <c r="D35" s="1" t="s">
        <v>19</v>
      </c>
      <c r="E35" s="2">
        <v>2685.28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f t="shared" si="6"/>
        <v>7051.88</v>
      </c>
      <c r="L35" s="2">
        <v>295.38</v>
      </c>
      <c r="M35" s="2">
        <v>18.21</v>
      </c>
      <c r="N35" s="2">
        <v>1.7</v>
      </c>
      <c r="O35" s="2">
        <f t="shared" si="7"/>
        <v>315.28999999999996</v>
      </c>
      <c r="P35" s="2">
        <f t="shared" si="8"/>
        <v>6736.59</v>
      </c>
      <c r="Q35" s="2">
        <f>1010+2148.22</f>
        <v>3158.22</v>
      </c>
      <c r="R35" s="15">
        <v>1208.3800000000001</v>
      </c>
    </row>
    <row r="36" spans="1:18">
      <c r="A36" s="14">
        <v>350227</v>
      </c>
      <c r="B36" s="1" t="s">
        <v>22</v>
      </c>
      <c r="C36" s="1" t="s">
        <v>24</v>
      </c>
      <c r="D36" s="1" t="s">
        <v>19</v>
      </c>
      <c r="E36" s="2">
        <v>2685.28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f t="shared" si="6"/>
        <v>4500.8600000000006</v>
      </c>
      <c r="L36" s="2">
        <v>295.38</v>
      </c>
      <c r="M36" s="2">
        <v>18.21</v>
      </c>
      <c r="N36" s="2">
        <f>1.7+289.48</f>
        <v>291.18</v>
      </c>
      <c r="O36" s="2">
        <f t="shared" si="7"/>
        <v>604.77</v>
      </c>
      <c r="P36" s="2">
        <f t="shared" si="8"/>
        <v>3896.0900000000006</v>
      </c>
      <c r="Q36" s="2">
        <f>1010+805.58</f>
        <v>1815.58</v>
      </c>
      <c r="R36" s="15">
        <v>0</v>
      </c>
    </row>
    <row r="37" spans="1:18">
      <c r="A37" s="14">
        <v>350229</v>
      </c>
      <c r="B37" s="1" t="s">
        <v>22</v>
      </c>
      <c r="C37" s="1" t="s">
        <v>23</v>
      </c>
      <c r="D37" s="1" t="s">
        <v>19</v>
      </c>
      <c r="E37" s="2">
        <v>2685.28</v>
      </c>
      <c r="F37" s="2">
        <v>0</v>
      </c>
      <c r="G37" s="2">
        <v>1342.64</v>
      </c>
      <c r="H37" s="2">
        <v>0</v>
      </c>
      <c r="I37" s="2">
        <v>0</v>
      </c>
      <c r="J37" s="2">
        <v>0</v>
      </c>
      <c r="K37" s="2">
        <f t="shared" si="6"/>
        <v>7051.88</v>
      </c>
      <c r="L37" s="2">
        <v>295.38</v>
      </c>
      <c r="M37" s="2">
        <v>236.86</v>
      </c>
      <c r="N37" s="2">
        <v>1.7</v>
      </c>
      <c r="O37" s="2">
        <f t="shared" si="7"/>
        <v>533.94000000000005</v>
      </c>
      <c r="P37" s="2">
        <f t="shared" si="8"/>
        <v>6517.9400000000005</v>
      </c>
      <c r="Q37" s="2">
        <f>1010+805.58</f>
        <v>1815.58</v>
      </c>
      <c r="R37" s="15">
        <v>1208.3800000000001</v>
      </c>
    </row>
    <row r="38" spans="1:18">
      <c r="A38" s="14">
        <v>350232</v>
      </c>
      <c r="B38" s="1" t="s">
        <v>22</v>
      </c>
      <c r="C38" s="1" t="s">
        <v>23</v>
      </c>
      <c r="D38" s="1" t="s">
        <v>19</v>
      </c>
      <c r="E38" s="2">
        <v>2685.28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f t="shared" si="6"/>
        <v>4635.1299999999992</v>
      </c>
      <c r="L38" s="2">
        <v>295.38</v>
      </c>
      <c r="M38" s="2">
        <v>45.16</v>
      </c>
      <c r="N38" s="2">
        <v>1.7</v>
      </c>
      <c r="O38" s="2">
        <f t="shared" si="7"/>
        <v>342.23999999999995</v>
      </c>
      <c r="P38" s="2">
        <f t="shared" si="8"/>
        <v>4292.8899999999994</v>
      </c>
      <c r="Q38" s="2">
        <f>1010+402.79</f>
        <v>1412.79</v>
      </c>
      <c r="R38" s="15">
        <v>537.05999999999995</v>
      </c>
    </row>
    <row r="39" spans="1:18">
      <c r="A39" s="14">
        <v>350233</v>
      </c>
      <c r="B39" s="1" t="s">
        <v>22</v>
      </c>
      <c r="C39" s="1" t="s">
        <v>24</v>
      </c>
      <c r="D39" s="1" t="s">
        <v>19</v>
      </c>
      <c r="E39" s="2">
        <v>2685.28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f t="shared" si="6"/>
        <v>4769.3899999999994</v>
      </c>
      <c r="L39" s="2">
        <v>295.38</v>
      </c>
      <c r="M39" s="2">
        <v>45.16</v>
      </c>
      <c r="N39" s="2">
        <v>1.7</v>
      </c>
      <c r="O39" s="2">
        <f t="shared" si="7"/>
        <v>342.23999999999995</v>
      </c>
      <c r="P39" s="2">
        <f t="shared" si="8"/>
        <v>4427.1499999999996</v>
      </c>
      <c r="Q39" s="2">
        <f>1010+1074.11</f>
        <v>2084.1099999999997</v>
      </c>
      <c r="R39" s="15">
        <v>0</v>
      </c>
    </row>
    <row r="40" spans="1:18">
      <c r="A40" s="14">
        <v>350234</v>
      </c>
      <c r="B40" s="1" t="s">
        <v>22</v>
      </c>
      <c r="C40" s="1" t="s">
        <v>23</v>
      </c>
      <c r="D40" s="1" t="s">
        <v>19</v>
      </c>
      <c r="E40" s="2">
        <v>2685.28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f t="shared" si="6"/>
        <v>3695.28</v>
      </c>
      <c r="L40" s="2">
        <v>295.38</v>
      </c>
      <c r="M40" s="2">
        <v>45.16</v>
      </c>
      <c r="N40" s="2">
        <v>1.7</v>
      </c>
      <c r="O40" s="2">
        <f t="shared" si="7"/>
        <v>342.23999999999995</v>
      </c>
      <c r="P40" s="2">
        <f t="shared" si="8"/>
        <v>3353.0400000000004</v>
      </c>
      <c r="Q40" s="2">
        <v>1010</v>
      </c>
      <c r="R40" s="15">
        <v>0</v>
      </c>
    </row>
    <row r="41" spans="1:18">
      <c r="A41" s="14">
        <v>350235</v>
      </c>
      <c r="B41" s="1" t="s">
        <v>22</v>
      </c>
      <c r="C41" s="1" t="s">
        <v>40</v>
      </c>
      <c r="D41" s="1" t="s">
        <v>19</v>
      </c>
      <c r="E41" s="2">
        <v>2685.28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f t="shared" si="6"/>
        <v>4500.8600000000006</v>
      </c>
      <c r="L41" s="2">
        <v>295.38</v>
      </c>
      <c r="M41" s="2">
        <v>45.16</v>
      </c>
      <c r="N41" s="2">
        <v>1.7</v>
      </c>
      <c r="O41" s="2">
        <f t="shared" si="7"/>
        <v>342.23999999999995</v>
      </c>
      <c r="P41" s="2">
        <f t="shared" si="8"/>
        <v>4158.6200000000008</v>
      </c>
      <c r="Q41" s="2">
        <f>1010+805.58</f>
        <v>1815.58</v>
      </c>
      <c r="R41" s="15">
        <v>0</v>
      </c>
    </row>
    <row r="42" spans="1:18">
      <c r="A42" s="14">
        <v>350236</v>
      </c>
      <c r="B42" s="1" t="s">
        <v>58</v>
      </c>
      <c r="C42" s="1" t="s">
        <v>23</v>
      </c>
      <c r="D42" s="1" t="s">
        <v>19</v>
      </c>
      <c r="E42" s="2">
        <v>805.58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f t="shared" si="6"/>
        <v>3754.95</v>
      </c>
      <c r="L42" s="2">
        <f>88.61+147.69</f>
        <v>236.3</v>
      </c>
      <c r="M42" s="2">
        <v>0</v>
      </c>
      <c r="N42" s="2">
        <v>1.7</v>
      </c>
      <c r="O42" s="2">
        <f t="shared" si="7"/>
        <v>238</v>
      </c>
      <c r="P42" s="2">
        <f t="shared" si="8"/>
        <v>3516.95</v>
      </c>
      <c r="Q42" s="2">
        <v>1010</v>
      </c>
      <c r="R42" s="15">
        <f>596.73+1342.64</f>
        <v>1939.3700000000001</v>
      </c>
    </row>
    <row r="43" spans="1:18">
      <c r="A43" s="14">
        <v>350237</v>
      </c>
      <c r="B43" s="1" t="s">
        <v>22</v>
      </c>
      <c r="C43" s="1" t="s">
        <v>40</v>
      </c>
      <c r="D43" s="2" t="s">
        <v>19</v>
      </c>
      <c r="E43" s="2">
        <v>2685.28</v>
      </c>
      <c r="F43" s="2">
        <v>0</v>
      </c>
      <c r="G43" s="2">
        <v>0</v>
      </c>
      <c r="H43" s="2">
        <v>0</v>
      </c>
      <c r="I43" s="2">
        <v>895</v>
      </c>
      <c r="J43" s="2">
        <v>0</v>
      </c>
      <c r="K43" s="2">
        <f t="shared" si="6"/>
        <v>5395.8600000000006</v>
      </c>
      <c r="L43" s="2">
        <v>295.38</v>
      </c>
      <c r="M43" s="2">
        <v>45.16</v>
      </c>
      <c r="N43" s="2">
        <f>1.7+657.99+144.93</f>
        <v>804.62000000000012</v>
      </c>
      <c r="O43" s="2">
        <f t="shared" si="7"/>
        <v>1145.1600000000001</v>
      </c>
      <c r="P43" s="2">
        <f t="shared" si="8"/>
        <v>4250.7000000000007</v>
      </c>
      <c r="Q43" s="2">
        <f>1010+805.58</f>
        <v>1815.58</v>
      </c>
      <c r="R43" s="15">
        <v>0</v>
      </c>
    </row>
    <row r="44" spans="1:18">
      <c r="A44" s="14">
        <v>350238</v>
      </c>
      <c r="B44" s="1" t="s">
        <v>22</v>
      </c>
      <c r="C44" s="1" t="s">
        <v>23</v>
      </c>
      <c r="D44" s="1" t="s">
        <v>19</v>
      </c>
      <c r="E44" s="2">
        <v>2685.28</v>
      </c>
      <c r="F44" s="2">
        <v>0</v>
      </c>
      <c r="G44" s="2">
        <v>2844.45</v>
      </c>
      <c r="H44" s="2">
        <v>0</v>
      </c>
      <c r="I44" s="2">
        <v>0</v>
      </c>
      <c r="J44" s="2">
        <v>0</v>
      </c>
      <c r="K44" s="2">
        <f t="shared" si="6"/>
        <v>6539.73</v>
      </c>
      <c r="L44" s="2">
        <v>295.38</v>
      </c>
      <c r="M44" s="2">
        <v>613.29999999999995</v>
      </c>
      <c r="N44" s="2">
        <v>1.7</v>
      </c>
      <c r="O44" s="2">
        <f t="shared" si="7"/>
        <v>910.38</v>
      </c>
      <c r="P44" s="2">
        <f t="shared" si="8"/>
        <v>5629.3499999999995</v>
      </c>
      <c r="Q44" s="2">
        <v>1010</v>
      </c>
      <c r="R44" s="15">
        <v>0</v>
      </c>
    </row>
    <row r="45" spans="1:18">
      <c r="A45" s="14">
        <v>350239</v>
      </c>
      <c r="B45" s="1" t="s">
        <v>22</v>
      </c>
      <c r="C45" s="1" t="s">
        <v>40</v>
      </c>
      <c r="D45" s="1" t="s">
        <v>19</v>
      </c>
      <c r="E45" s="2">
        <v>2685.28</v>
      </c>
      <c r="F45" s="2">
        <v>134.26</v>
      </c>
      <c r="G45" s="2">
        <v>0</v>
      </c>
      <c r="H45" s="2">
        <v>0</v>
      </c>
      <c r="I45" s="2">
        <v>0</v>
      </c>
      <c r="J45" s="2">
        <v>0</v>
      </c>
      <c r="K45" s="2">
        <f t="shared" si="6"/>
        <v>3829.54</v>
      </c>
      <c r="L45" s="2">
        <v>310.14999999999998</v>
      </c>
      <c r="M45" s="2">
        <v>54.12</v>
      </c>
      <c r="N45" s="2">
        <v>1.7</v>
      </c>
      <c r="O45" s="2">
        <f t="shared" si="7"/>
        <v>365.96999999999997</v>
      </c>
      <c r="P45" s="2">
        <f t="shared" si="8"/>
        <v>3463.57</v>
      </c>
      <c r="Q45" s="2">
        <v>1010</v>
      </c>
      <c r="R45" s="15">
        <v>0</v>
      </c>
    </row>
    <row r="46" spans="1:18">
      <c r="A46" s="14">
        <v>350240</v>
      </c>
      <c r="B46" s="1" t="s">
        <v>22</v>
      </c>
      <c r="C46" s="1" t="s">
        <v>37</v>
      </c>
      <c r="D46" s="2" t="s">
        <v>19</v>
      </c>
      <c r="E46" s="2">
        <v>2685.28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f t="shared" si="6"/>
        <v>4551.21</v>
      </c>
      <c r="L46" s="2">
        <v>295.38</v>
      </c>
      <c r="M46" s="2">
        <v>45.16</v>
      </c>
      <c r="N46" s="2">
        <v>1.7</v>
      </c>
      <c r="O46" s="2">
        <f t="shared" si="7"/>
        <v>342.23999999999995</v>
      </c>
      <c r="P46" s="2">
        <f t="shared" si="8"/>
        <v>4208.97</v>
      </c>
      <c r="Q46" s="2">
        <f>1010+537.06</f>
        <v>1547.06</v>
      </c>
      <c r="R46" s="15">
        <v>318.87</v>
      </c>
    </row>
    <row r="47" spans="1:18">
      <c r="A47" s="14">
        <v>350241</v>
      </c>
      <c r="B47" s="1" t="s">
        <v>25</v>
      </c>
      <c r="C47" s="1" t="s">
        <v>26</v>
      </c>
      <c r="D47" s="1" t="s">
        <v>19</v>
      </c>
      <c r="E47" s="2">
        <v>1118.8699999999999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f t="shared" si="6"/>
        <v>2934.45</v>
      </c>
      <c r="L47" s="2">
        <v>123.08</v>
      </c>
      <c r="M47" s="2">
        <v>0</v>
      </c>
      <c r="N47" s="2">
        <f>1.7+314.94</f>
        <v>316.64</v>
      </c>
      <c r="O47" s="2">
        <f t="shared" si="7"/>
        <v>439.71999999999997</v>
      </c>
      <c r="P47" s="2">
        <f t="shared" si="8"/>
        <v>2494.73</v>
      </c>
      <c r="Q47" s="2">
        <f>1010+805.58</f>
        <v>1815.58</v>
      </c>
      <c r="R47" s="15">
        <v>0</v>
      </c>
    </row>
    <row r="48" spans="1:18">
      <c r="A48" s="14">
        <v>350242</v>
      </c>
      <c r="B48" s="1" t="s">
        <v>22</v>
      </c>
      <c r="C48" s="1" t="s">
        <v>43</v>
      </c>
      <c r="D48" s="1" t="s">
        <v>19</v>
      </c>
      <c r="E48" s="2">
        <v>2685.28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f t="shared" si="6"/>
        <v>3863.11</v>
      </c>
      <c r="L48" s="2">
        <v>295.38</v>
      </c>
      <c r="M48" s="2">
        <v>45.16</v>
      </c>
      <c r="N48" s="2">
        <v>1.7</v>
      </c>
      <c r="O48" s="2">
        <f t="shared" si="7"/>
        <v>342.23999999999995</v>
      </c>
      <c r="P48" s="2">
        <f t="shared" si="8"/>
        <v>3520.8700000000003</v>
      </c>
      <c r="Q48" s="2">
        <v>1010</v>
      </c>
      <c r="R48" s="15">
        <v>167.83</v>
      </c>
    </row>
    <row r="49" spans="1:18">
      <c r="A49" s="14">
        <v>350243</v>
      </c>
      <c r="B49" s="1" t="s">
        <v>25</v>
      </c>
      <c r="C49" s="1" t="s">
        <v>26</v>
      </c>
      <c r="D49" s="2" t="s">
        <v>19</v>
      </c>
      <c r="E49" s="2">
        <v>1118.8699999999999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f t="shared" si="6"/>
        <v>2128.87</v>
      </c>
      <c r="L49" s="2">
        <v>123.08</v>
      </c>
      <c r="M49" s="2">
        <v>0</v>
      </c>
      <c r="N49" s="2">
        <v>1.7</v>
      </c>
      <c r="O49" s="2">
        <f t="shared" si="7"/>
        <v>124.78</v>
      </c>
      <c r="P49" s="2">
        <f t="shared" si="8"/>
        <v>2004.09</v>
      </c>
      <c r="Q49" s="2">
        <v>1010</v>
      </c>
      <c r="R49" s="15">
        <v>0</v>
      </c>
    </row>
    <row r="50" spans="1:18">
      <c r="A50" s="14">
        <v>350244</v>
      </c>
      <c r="B50" s="1" t="s">
        <v>25</v>
      </c>
      <c r="C50" s="1" t="s">
        <v>26</v>
      </c>
      <c r="D50" s="1" t="s">
        <v>19</v>
      </c>
      <c r="E50" s="2">
        <v>1118.8699999999999</v>
      </c>
      <c r="F50" s="2">
        <v>0</v>
      </c>
      <c r="G50" s="2">
        <v>0</v>
      </c>
      <c r="H50" s="2">
        <v>0</v>
      </c>
      <c r="I50" s="2">
        <v>372.92</v>
      </c>
      <c r="J50" s="2">
        <v>0</v>
      </c>
      <c r="K50" s="2">
        <f t="shared" si="6"/>
        <v>3307.37</v>
      </c>
      <c r="L50" s="2">
        <v>123.08</v>
      </c>
      <c r="M50" s="2">
        <v>0</v>
      </c>
      <c r="N50" s="2">
        <v>1.7</v>
      </c>
      <c r="O50" s="2">
        <f t="shared" si="7"/>
        <v>124.78</v>
      </c>
      <c r="P50" s="2">
        <f t="shared" si="8"/>
        <v>3182.5899999999997</v>
      </c>
      <c r="Q50" s="2">
        <f>1010+805.58</f>
        <v>1815.58</v>
      </c>
      <c r="R50" s="15">
        <v>0</v>
      </c>
    </row>
    <row r="51" spans="1:18">
      <c r="A51" s="14">
        <v>350245</v>
      </c>
      <c r="B51" s="1" t="s">
        <v>25</v>
      </c>
      <c r="C51" s="1" t="s">
        <v>26</v>
      </c>
      <c r="D51" s="1" t="s">
        <v>19</v>
      </c>
      <c r="E51" s="2">
        <v>1118.8699999999999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f t="shared" si="6"/>
        <v>2128.87</v>
      </c>
      <c r="L51" s="2">
        <v>123.08</v>
      </c>
      <c r="M51" s="2">
        <v>0</v>
      </c>
      <c r="N51" s="2">
        <v>1.7</v>
      </c>
      <c r="O51" s="2">
        <f t="shared" si="7"/>
        <v>124.78</v>
      </c>
      <c r="P51" s="2">
        <f t="shared" si="8"/>
        <v>2004.09</v>
      </c>
      <c r="Q51" s="2">
        <v>1010</v>
      </c>
      <c r="R51" s="15">
        <v>0</v>
      </c>
    </row>
    <row r="52" spans="1:18">
      <c r="A52" s="14">
        <v>350246</v>
      </c>
      <c r="B52" s="1" t="s">
        <v>25</v>
      </c>
      <c r="C52" s="1" t="s">
        <v>26</v>
      </c>
      <c r="D52" s="1" t="s">
        <v>19</v>
      </c>
      <c r="E52" s="2">
        <v>1118.8699999999999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f t="shared" si="6"/>
        <v>2128.87</v>
      </c>
      <c r="L52" s="2">
        <v>123.08</v>
      </c>
      <c r="M52" s="2">
        <v>0</v>
      </c>
      <c r="N52" s="2">
        <v>1.7</v>
      </c>
      <c r="O52" s="2">
        <f t="shared" si="7"/>
        <v>124.78</v>
      </c>
      <c r="P52" s="2">
        <f t="shared" si="8"/>
        <v>2004.09</v>
      </c>
      <c r="Q52" s="2">
        <v>1010</v>
      </c>
      <c r="R52" s="15">
        <v>0</v>
      </c>
    </row>
    <row r="53" spans="1:18">
      <c r="A53" s="14">
        <v>350254</v>
      </c>
      <c r="B53" s="1" t="s">
        <v>22</v>
      </c>
      <c r="C53" s="1" t="s">
        <v>23</v>
      </c>
      <c r="D53" s="1" t="s">
        <v>19</v>
      </c>
      <c r="E53" s="2">
        <v>2685.28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f t="shared" si="6"/>
        <v>4500.8600000000006</v>
      </c>
      <c r="L53" s="2">
        <v>295.38</v>
      </c>
      <c r="M53" s="2">
        <v>45.16</v>
      </c>
      <c r="N53" s="2">
        <v>1.7</v>
      </c>
      <c r="O53" s="2">
        <f t="shared" si="7"/>
        <v>342.23999999999995</v>
      </c>
      <c r="P53" s="2">
        <f t="shared" si="8"/>
        <v>4158.6200000000008</v>
      </c>
      <c r="Q53" s="2">
        <f>1010+805.58</f>
        <v>1815.58</v>
      </c>
      <c r="R53" s="15">
        <v>0</v>
      </c>
    </row>
    <row r="54" spans="1:18">
      <c r="A54" s="14">
        <v>350255</v>
      </c>
      <c r="B54" s="1" t="s">
        <v>22</v>
      </c>
      <c r="C54" s="1" t="s">
        <v>23</v>
      </c>
      <c r="D54" s="1" t="s">
        <v>19</v>
      </c>
      <c r="E54" s="2">
        <v>2685.28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f t="shared" si="6"/>
        <v>3695.28</v>
      </c>
      <c r="L54" s="2">
        <v>295.38</v>
      </c>
      <c r="M54" s="2">
        <v>45.16</v>
      </c>
      <c r="N54" s="2">
        <v>1.7</v>
      </c>
      <c r="O54" s="2">
        <f t="shared" si="7"/>
        <v>342.23999999999995</v>
      </c>
      <c r="P54" s="2">
        <f t="shared" si="8"/>
        <v>3353.0400000000004</v>
      </c>
      <c r="Q54" s="2">
        <v>1010</v>
      </c>
      <c r="R54" s="15">
        <v>0</v>
      </c>
    </row>
    <row r="55" spans="1:18">
      <c r="A55" s="14">
        <v>350256</v>
      </c>
      <c r="B55" s="1" t="s">
        <v>25</v>
      </c>
      <c r="C55" s="1" t="s">
        <v>26</v>
      </c>
      <c r="D55" s="1" t="s">
        <v>19</v>
      </c>
      <c r="E55" s="2">
        <v>1118.8699999999999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f t="shared" si="6"/>
        <v>2128.87</v>
      </c>
      <c r="L55" s="2">
        <v>123.08</v>
      </c>
      <c r="M55" s="2">
        <v>0</v>
      </c>
      <c r="N55" s="2">
        <v>1.7</v>
      </c>
      <c r="O55" s="2">
        <f t="shared" si="7"/>
        <v>124.78</v>
      </c>
      <c r="P55" s="2">
        <f t="shared" si="8"/>
        <v>2004.09</v>
      </c>
      <c r="Q55" s="2">
        <v>1010</v>
      </c>
      <c r="R55" s="15">
        <v>0</v>
      </c>
    </row>
    <row r="56" spans="1:18">
      <c r="A56" s="14">
        <v>350257</v>
      </c>
      <c r="B56" s="1" t="s">
        <v>22</v>
      </c>
      <c r="C56" s="1" t="s">
        <v>23</v>
      </c>
      <c r="D56" s="1" t="s">
        <v>19</v>
      </c>
      <c r="E56" s="2">
        <v>2685.28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f t="shared" ref="K56:K87" si="9">SUM(E56:J56)+Q56+R56</f>
        <v>4685.4799999999996</v>
      </c>
      <c r="L56" s="2">
        <v>295.38</v>
      </c>
      <c r="M56" s="2">
        <v>45.16</v>
      </c>
      <c r="N56" s="2">
        <v>1.7</v>
      </c>
      <c r="O56" s="2">
        <f t="shared" ref="O56:O87" si="10">SUM(L56:N56)</f>
        <v>342.23999999999995</v>
      </c>
      <c r="P56" s="2">
        <f t="shared" ref="P56:P87" si="11">K56-O56</f>
        <v>4343.24</v>
      </c>
      <c r="Q56" s="2">
        <f>1010+402.79</f>
        <v>1412.79</v>
      </c>
      <c r="R56" s="15">
        <v>587.41</v>
      </c>
    </row>
    <row r="57" spans="1:18">
      <c r="A57" s="14">
        <v>350258</v>
      </c>
      <c r="B57" s="1" t="s">
        <v>25</v>
      </c>
      <c r="C57" s="1" t="s">
        <v>26</v>
      </c>
      <c r="D57" s="1" t="s">
        <v>19</v>
      </c>
      <c r="E57" s="2">
        <v>1118.8699999999999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f t="shared" si="9"/>
        <v>2289.9899999999998</v>
      </c>
      <c r="L57" s="2">
        <v>123.08</v>
      </c>
      <c r="M57" s="2">
        <v>0</v>
      </c>
      <c r="N57" s="2">
        <f>1.7+195.13</f>
        <v>196.82999999999998</v>
      </c>
      <c r="O57" s="2">
        <f t="shared" si="10"/>
        <v>319.90999999999997</v>
      </c>
      <c r="P57" s="2">
        <f t="shared" si="11"/>
        <v>1970.08</v>
      </c>
      <c r="Q57" s="2">
        <f>1010+161.12</f>
        <v>1171.1199999999999</v>
      </c>
      <c r="R57" s="15">
        <v>0</v>
      </c>
    </row>
    <row r="58" spans="1:18">
      <c r="A58" s="14">
        <v>350271</v>
      </c>
      <c r="B58" s="1" t="s">
        <v>22</v>
      </c>
      <c r="C58" s="1" t="s">
        <v>23</v>
      </c>
      <c r="D58" s="1" t="s">
        <v>19</v>
      </c>
      <c r="E58" s="2">
        <v>2685.28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f t="shared" si="9"/>
        <v>3695.28</v>
      </c>
      <c r="L58" s="2">
        <v>295.38</v>
      </c>
      <c r="M58" s="2">
        <v>18.21</v>
      </c>
      <c r="N58" s="2">
        <v>1.7</v>
      </c>
      <c r="O58" s="2">
        <f t="shared" si="10"/>
        <v>315.28999999999996</v>
      </c>
      <c r="P58" s="2">
        <f t="shared" si="11"/>
        <v>3379.9900000000002</v>
      </c>
      <c r="Q58" s="2">
        <v>1010</v>
      </c>
      <c r="R58" s="15">
        <v>0</v>
      </c>
    </row>
    <row r="59" spans="1:18">
      <c r="A59" s="14">
        <v>350272</v>
      </c>
      <c r="B59" s="1" t="s">
        <v>22</v>
      </c>
      <c r="C59" s="1" t="s">
        <v>42</v>
      </c>
      <c r="D59" s="1" t="s">
        <v>19</v>
      </c>
      <c r="E59" s="2">
        <v>2685.28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f t="shared" si="9"/>
        <v>3695.28</v>
      </c>
      <c r="L59" s="2">
        <v>295.38</v>
      </c>
      <c r="M59" s="2">
        <v>45.16</v>
      </c>
      <c r="N59" s="2">
        <v>1.7</v>
      </c>
      <c r="O59" s="2">
        <f t="shared" si="10"/>
        <v>342.23999999999995</v>
      </c>
      <c r="P59" s="2">
        <f t="shared" si="11"/>
        <v>3353.0400000000004</v>
      </c>
      <c r="Q59" s="2">
        <v>1010</v>
      </c>
      <c r="R59" s="15">
        <v>0</v>
      </c>
    </row>
    <row r="60" spans="1:18">
      <c r="A60" s="14">
        <v>350273</v>
      </c>
      <c r="B60" s="1" t="s">
        <v>22</v>
      </c>
      <c r="C60" s="1" t="s">
        <v>40</v>
      </c>
      <c r="D60" s="1" t="s">
        <v>19</v>
      </c>
      <c r="E60" s="2">
        <v>2685.28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f t="shared" si="9"/>
        <v>3695.28</v>
      </c>
      <c r="L60" s="2">
        <v>295.38</v>
      </c>
      <c r="M60" s="2">
        <v>31.68</v>
      </c>
      <c r="N60" s="2">
        <v>1.7</v>
      </c>
      <c r="O60" s="2">
        <f t="shared" si="10"/>
        <v>328.76</v>
      </c>
      <c r="P60" s="2">
        <f t="shared" si="11"/>
        <v>3366.5200000000004</v>
      </c>
      <c r="Q60" s="2">
        <v>1010</v>
      </c>
      <c r="R60" s="15">
        <v>0</v>
      </c>
    </row>
    <row r="61" spans="1:18">
      <c r="A61" s="14">
        <v>350276</v>
      </c>
      <c r="B61" s="1" t="s">
        <v>22</v>
      </c>
      <c r="C61" s="1" t="s">
        <v>40</v>
      </c>
      <c r="D61" s="1" t="s">
        <v>19</v>
      </c>
      <c r="E61" s="2">
        <v>2685.28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f t="shared" si="9"/>
        <v>3745.63</v>
      </c>
      <c r="L61" s="2">
        <v>295.38</v>
      </c>
      <c r="M61" s="2">
        <v>45.16</v>
      </c>
      <c r="N61" s="2">
        <v>1.7</v>
      </c>
      <c r="O61" s="2">
        <f t="shared" si="10"/>
        <v>342.23999999999995</v>
      </c>
      <c r="P61" s="2">
        <f t="shared" si="11"/>
        <v>3403.3900000000003</v>
      </c>
      <c r="Q61" s="2">
        <f>Q60</f>
        <v>1010</v>
      </c>
      <c r="R61" s="15">
        <v>50.35</v>
      </c>
    </row>
    <row r="62" spans="1:18">
      <c r="A62" s="14">
        <v>350277</v>
      </c>
      <c r="B62" s="1" t="s">
        <v>22</v>
      </c>
      <c r="C62" s="1" t="s">
        <v>41</v>
      </c>
      <c r="D62" s="1" t="s">
        <v>19</v>
      </c>
      <c r="E62" s="2">
        <v>2685.28</v>
      </c>
      <c r="F62" s="2">
        <v>0</v>
      </c>
      <c r="G62" s="2">
        <v>0</v>
      </c>
      <c r="H62" s="2">
        <v>0</v>
      </c>
      <c r="I62" s="2">
        <v>895</v>
      </c>
      <c r="J62" s="2">
        <v>0</v>
      </c>
      <c r="K62" s="2">
        <f t="shared" si="9"/>
        <v>4590.2800000000007</v>
      </c>
      <c r="L62" s="2">
        <v>295.38</v>
      </c>
      <c r="M62" s="2">
        <v>45.16</v>
      </c>
      <c r="N62" s="2">
        <f>1.7+388.36+196.86</f>
        <v>586.92000000000007</v>
      </c>
      <c r="O62" s="2">
        <f t="shared" si="10"/>
        <v>927.46</v>
      </c>
      <c r="P62" s="2">
        <f t="shared" si="11"/>
        <v>3662.8200000000006</v>
      </c>
      <c r="Q62" s="2">
        <v>1010</v>
      </c>
      <c r="R62" s="15">
        <v>0</v>
      </c>
    </row>
    <row r="63" spans="1:18">
      <c r="A63" s="14">
        <v>350278</v>
      </c>
      <c r="B63" s="1" t="s">
        <v>22</v>
      </c>
      <c r="C63" s="1" t="s">
        <v>41</v>
      </c>
      <c r="D63" s="1" t="s">
        <v>19</v>
      </c>
      <c r="E63" s="2">
        <v>2685.28</v>
      </c>
      <c r="F63" s="2">
        <v>0</v>
      </c>
      <c r="G63" s="2">
        <v>0</v>
      </c>
      <c r="H63" s="2">
        <v>0</v>
      </c>
      <c r="I63" s="2">
        <v>895</v>
      </c>
      <c r="J63" s="2">
        <v>0</v>
      </c>
      <c r="K63" s="2">
        <f t="shared" si="9"/>
        <v>4993.07</v>
      </c>
      <c r="L63" s="2">
        <v>295.38</v>
      </c>
      <c r="M63" s="2">
        <v>45.16</v>
      </c>
      <c r="N63" s="2">
        <v>1.7</v>
      </c>
      <c r="O63" s="2">
        <f t="shared" si="10"/>
        <v>342.23999999999995</v>
      </c>
      <c r="P63" s="2">
        <f t="shared" si="11"/>
        <v>4650.83</v>
      </c>
      <c r="Q63" s="2">
        <f>1010+402.79</f>
        <v>1412.79</v>
      </c>
      <c r="R63" s="15">
        <v>0</v>
      </c>
    </row>
    <row r="64" spans="1:18">
      <c r="A64" s="14">
        <v>350290</v>
      </c>
      <c r="B64" s="1" t="s">
        <v>22</v>
      </c>
      <c r="C64" s="1" t="s">
        <v>27</v>
      </c>
      <c r="D64" s="2" t="s">
        <v>19</v>
      </c>
      <c r="E64" s="2">
        <v>2685.28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f t="shared" si="9"/>
        <v>3695.28</v>
      </c>
      <c r="L64" s="2">
        <v>295.38</v>
      </c>
      <c r="M64" s="2">
        <v>45.16</v>
      </c>
      <c r="N64" s="2">
        <v>1.7</v>
      </c>
      <c r="O64" s="2">
        <f t="shared" si="10"/>
        <v>342.23999999999995</v>
      </c>
      <c r="P64" s="2">
        <f t="shared" si="11"/>
        <v>3353.0400000000004</v>
      </c>
      <c r="Q64" s="2">
        <v>1010</v>
      </c>
      <c r="R64" s="15">
        <v>0</v>
      </c>
    </row>
    <row r="65" spans="1:18">
      <c r="A65" s="14">
        <v>350292</v>
      </c>
      <c r="B65" s="1" t="s">
        <v>22</v>
      </c>
      <c r="C65" s="1" t="s">
        <v>24</v>
      </c>
      <c r="D65" s="1" t="s">
        <v>19</v>
      </c>
      <c r="E65" s="2">
        <v>2685.28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f t="shared" si="9"/>
        <v>5709.2400000000007</v>
      </c>
      <c r="L65" s="2">
        <v>295.38</v>
      </c>
      <c r="M65" s="2">
        <v>45.16</v>
      </c>
      <c r="N65" s="2">
        <v>1.7</v>
      </c>
      <c r="O65" s="2">
        <f t="shared" si="10"/>
        <v>342.23999999999995</v>
      </c>
      <c r="P65" s="2">
        <f t="shared" si="11"/>
        <v>5367.0000000000009</v>
      </c>
      <c r="Q65" s="2">
        <f>1010+805.58</f>
        <v>1815.58</v>
      </c>
      <c r="R65" s="15">
        <v>1208.3800000000001</v>
      </c>
    </row>
    <row r="66" spans="1:18">
      <c r="A66" s="14">
        <v>350293</v>
      </c>
      <c r="B66" s="1" t="s">
        <v>25</v>
      </c>
      <c r="C66" s="1" t="s">
        <v>26</v>
      </c>
      <c r="D66" s="2" t="s">
        <v>19</v>
      </c>
      <c r="E66" s="2">
        <v>1118.8699999999999</v>
      </c>
      <c r="F66" s="2">
        <v>0</v>
      </c>
      <c r="G66" s="2">
        <v>0</v>
      </c>
      <c r="H66" s="2">
        <v>0</v>
      </c>
      <c r="I66" s="2">
        <v>372.92</v>
      </c>
      <c r="J66" s="2">
        <v>0</v>
      </c>
      <c r="K66" s="2">
        <f t="shared" si="9"/>
        <v>3307.37</v>
      </c>
      <c r="L66" s="2">
        <v>123.08</v>
      </c>
      <c r="M66" s="2">
        <v>0</v>
      </c>
      <c r="N66" s="2">
        <v>1.7</v>
      </c>
      <c r="O66" s="2">
        <f t="shared" si="10"/>
        <v>124.78</v>
      </c>
      <c r="P66" s="2">
        <f t="shared" si="11"/>
        <v>3182.5899999999997</v>
      </c>
      <c r="Q66" s="2">
        <f>1010+805.58</f>
        <v>1815.58</v>
      </c>
      <c r="R66" s="15">
        <v>0</v>
      </c>
    </row>
    <row r="67" spans="1:18">
      <c r="A67" s="14">
        <v>350296</v>
      </c>
      <c r="B67" s="1" t="s">
        <v>22</v>
      </c>
      <c r="C67" s="1" t="s">
        <v>27</v>
      </c>
      <c r="D67" s="1" t="s">
        <v>19</v>
      </c>
      <c r="E67" s="2">
        <v>2685.28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f t="shared" si="9"/>
        <v>3695.28</v>
      </c>
      <c r="L67" s="2">
        <v>295.38</v>
      </c>
      <c r="M67" s="2">
        <v>18.21</v>
      </c>
      <c r="N67" s="2">
        <v>1.7</v>
      </c>
      <c r="O67" s="2">
        <f t="shared" si="10"/>
        <v>315.28999999999996</v>
      </c>
      <c r="P67" s="2">
        <f t="shared" si="11"/>
        <v>3379.9900000000002</v>
      </c>
      <c r="Q67" s="2">
        <v>1010</v>
      </c>
      <c r="R67" s="15">
        <v>0</v>
      </c>
    </row>
    <row r="68" spans="1:18">
      <c r="A68" s="14">
        <v>350300</v>
      </c>
      <c r="B68" s="1" t="s">
        <v>22</v>
      </c>
      <c r="C68" s="1" t="s">
        <v>24</v>
      </c>
      <c r="D68" s="1" t="s">
        <v>19</v>
      </c>
      <c r="E68" s="2">
        <v>2685.28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f t="shared" si="9"/>
        <v>4500.8600000000006</v>
      </c>
      <c r="L68" s="2">
        <v>295.38</v>
      </c>
      <c r="M68" s="2">
        <v>31.68</v>
      </c>
      <c r="N68" s="2">
        <f>3.4+186.17+100.02+99.93+100.29</f>
        <v>489.81</v>
      </c>
      <c r="O68" s="2">
        <f t="shared" si="10"/>
        <v>816.87</v>
      </c>
      <c r="P68" s="2">
        <f t="shared" si="11"/>
        <v>3683.9900000000007</v>
      </c>
      <c r="Q68" s="2">
        <v>1815.58</v>
      </c>
      <c r="R68" s="15">
        <v>0</v>
      </c>
    </row>
    <row r="69" spans="1:18">
      <c r="A69" s="14">
        <v>350301</v>
      </c>
      <c r="B69" s="1" t="s">
        <v>38</v>
      </c>
      <c r="C69" s="1" t="s">
        <v>38</v>
      </c>
      <c r="D69" s="1" t="s">
        <v>19</v>
      </c>
      <c r="E69" s="2">
        <v>11377.8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f t="shared" si="9"/>
        <v>12387.8</v>
      </c>
      <c r="L69" s="2">
        <v>482.92</v>
      </c>
      <c r="M69" s="2">
        <v>2169.94</v>
      </c>
      <c r="N69" s="2">
        <v>0</v>
      </c>
      <c r="O69" s="2">
        <f t="shared" si="10"/>
        <v>2652.86</v>
      </c>
      <c r="P69" s="2">
        <f t="shared" si="11"/>
        <v>9734.9399999999987</v>
      </c>
      <c r="Q69" s="2">
        <v>1010</v>
      </c>
      <c r="R69" s="15">
        <v>0</v>
      </c>
    </row>
    <row r="70" spans="1:18">
      <c r="A70" s="14">
        <v>350302</v>
      </c>
      <c r="B70" s="1" t="s">
        <v>22</v>
      </c>
      <c r="C70" s="1" t="s">
        <v>24</v>
      </c>
      <c r="D70" s="1" t="s">
        <v>19</v>
      </c>
      <c r="E70" s="2">
        <v>2685.28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f t="shared" si="9"/>
        <v>4500.8600000000006</v>
      </c>
      <c r="L70" s="2">
        <v>295.38</v>
      </c>
      <c r="M70" s="2">
        <v>45.16</v>
      </c>
      <c r="N70" s="2">
        <v>3.4</v>
      </c>
      <c r="O70" s="2">
        <f t="shared" si="10"/>
        <v>343.93999999999994</v>
      </c>
      <c r="P70" s="2">
        <f t="shared" si="11"/>
        <v>4156.920000000001</v>
      </c>
      <c r="Q70" s="2">
        <v>1815.58</v>
      </c>
      <c r="R70" s="15">
        <v>0</v>
      </c>
    </row>
    <row r="71" spans="1:18">
      <c r="A71" s="14">
        <v>350303</v>
      </c>
      <c r="B71" s="1" t="s">
        <v>25</v>
      </c>
      <c r="C71" s="1" t="s">
        <v>26</v>
      </c>
      <c r="D71" s="2" t="s">
        <v>19</v>
      </c>
      <c r="E71" s="2">
        <v>1118.8699999999999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f t="shared" si="9"/>
        <v>2128.87</v>
      </c>
      <c r="L71" s="2">
        <v>123.08</v>
      </c>
      <c r="M71" s="2">
        <v>0</v>
      </c>
      <c r="N71" s="2">
        <v>3.4</v>
      </c>
      <c r="O71" s="2">
        <f t="shared" si="10"/>
        <v>126.48</v>
      </c>
      <c r="P71" s="2">
        <f t="shared" si="11"/>
        <v>2002.3899999999999</v>
      </c>
      <c r="Q71" s="2">
        <v>1010</v>
      </c>
      <c r="R71" s="15">
        <v>0</v>
      </c>
    </row>
    <row r="72" spans="1:18">
      <c r="A72" s="14">
        <v>350307</v>
      </c>
      <c r="B72" s="1" t="s">
        <v>22</v>
      </c>
      <c r="C72" s="1" t="s">
        <v>36</v>
      </c>
      <c r="D72" s="1" t="s">
        <v>19</v>
      </c>
      <c r="E72" s="2">
        <v>2685.28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f t="shared" si="9"/>
        <v>7051.88</v>
      </c>
      <c r="L72" s="2">
        <v>295.38</v>
      </c>
      <c r="M72" s="2">
        <v>45.16</v>
      </c>
      <c r="N72" s="2">
        <v>3.4</v>
      </c>
      <c r="O72" s="2">
        <f t="shared" si="10"/>
        <v>343.93999999999994</v>
      </c>
      <c r="P72" s="2">
        <f t="shared" si="11"/>
        <v>6707.9400000000005</v>
      </c>
      <c r="Q72" s="2">
        <f>1010+2148.22</f>
        <v>3158.22</v>
      </c>
      <c r="R72" s="15">
        <v>1208.3800000000001</v>
      </c>
    </row>
    <row r="73" spans="1:18">
      <c r="A73" s="14">
        <v>350310</v>
      </c>
      <c r="B73" s="1" t="s">
        <v>28</v>
      </c>
      <c r="C73" s="1" t="s">
        <v>29</v>
      </c>
      <c r="D73" s="1" t="s">
        <v>47</v>
      </c>
      <c r="E73" s="2">
        <v>15680.03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f t="shared" si="9"/>
        <v>21916.71</v>
      </c>
      <c r="L73" s="2">
        <v>1724.8</v>
      </c>
      <c r="M73" s="2">
        <v>3011.54</v>
      </c>
      <c r="N73" s="2">
        <v>3.4</v>
      </c>
      <c r="O73" s="2">
        <f t="shared" si="10"/>
        <v>4739.74</v>
      </c>
      <c r="P73" s="2">
        <f t="shared" si="11"/>
        <v>17176.97</v>
      </c>
      <c r="Q73" s="2">
        <f>1010+5226.68</f>
        <v>6236.68</v>
      </c>
      <c r="R73" s="15">
        <v>0</v>
      </c>
    </row>
    <row r="74" spans="1:18">
      <c r="A74" s="14">
        <v>350311</v>
      </c>
      <c r="B74" s="1" t="s">
        <v>28</v>
      </c>
      <c r="C74" s="1" t="s">
        <v>29</v>
      </c>
      <c r="D74" s="1" t="s">
        <v>49</v>
      </c>
      <c r="E74" s="2">
        <v>15680.03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f t="shared" si="9"/>
        <v>21916.71</v>
      </c>
      <c r="L74" s="2">
        <v>1724.8</v>
      </c>
      <c r="M74" s="2">
        <v>3011.54</v>
      </c>
      <c r="N74" s="2">
        <v>3.4</v>
      </c>
      <c r="O74" s="2">
        <f t="shared" si="10"/>
        <v>4739.74</v>
      </c>
      <c r="P74" s="2">
        <f t="shared" si="11"/>
        <v>17176.97</v>
      </c>
      <c r="Q74" s="2">
        <f>1010+5226.68</f>
        <v>6236.68</v>
      </c>
      <c r="R74" s="15">
        <v>0</v>
      </c>
    </row>
    <row r="75" spans="1:18">
      <c r="A75" s="14">
        <v>350312</v>
      </c>
      <c r="B75" s="1" t="s">
        <v>28</v>
      </c>
      <c r="C75" s="1" t="s">
        <v>29</v>
      </c>
      <c r="D75" s="1" t="s">
        <v>19</v>
      </c>
      <c r="E75" s="2">
        <v>15680.03</v>
      </c>
      <c r="F75" s="2">
        <v>0</v>
      </c>
      <c r="G75" s="2">
        <v>4266.67</v>
      </c>
      <c r="H75" s="2">
        <v>0</v>
      </c>
      <c r="I75" s="2">
        <v>0</v>
      </c>
      <c r="J75" s="2">
        <v>0</v>
      </c>
      <c r="K75" s="2">
        <f t="shared" si="9"/>
        <v>20956.7</v>
      </c>
      <c r="L75" s="2">
        <v>1724.8</v>
      </c>
      <c r="M75" s="2">
        <v>4135.45</v>
      </c>
      <c r="N75" s="2">
        <v>3.4</v>
      </c>
      <c r="O75" s="2">
        <f t="shared" si="10"/>
        <v>5863.65</v>
      </c>
      <c r="P75" s="2">
        <f t="shared" si="11"/>
        <v>15093.050000000001</v>
      </c>
      <c r="Q75" s="2">
        <v>1010</v>
      </c>
      <c r="R75" s="15">
        <v>0</v>
      </c>
    </row>
    <row r="76" spans="1:18">
      <c r="A76" s="14">
        <v>350313</v>
      </c>
      <c r="B76" s="1" t="s">
        <v>28</v>
      </c>
      <c r="C76" s="1" t="s">
        <v>29</v>
      </c>
      <c r="D76" s="1" t="s">
        <v>19</v>
      </c>
      <c r="E76" s="2">
        <v>15680.03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f t="shared" si="9"/>
        <v>21916.71</v>
      </c>
      <c r="L76" s="2">
        <v>1724.8</v>
      </c>
      <c r="M76" s="2">
        <v>3011.54</v>
      </c>
      <c r="N76" s="2">
        <v>3.4</v>
      </c>
      <c r="O76" s="2">
        <f t="shared" si="10"/>
        <v>4739.74</v>
      </c>
      <c r="P76" s="2">
        <f t="shared" si="11"/>
        <v>17176.97</v>
      </c>
      <c r="Q76" s="2">
        <f>1010+5226.68</f>
        <v>6236.68</v>
      </c>
      <c r="R76" s="15">
        <v>0</v>
      </c>
    </row>
    <row r="77" spans="1:18">
      <c r="A77" s="14">
        <v>350314</v>
      </c>
      <c r="B77" s="1" t="s">
        <v>28</v>
      </c>
      <c r="C77" s="1" t="s">
        <v>29</v>
      </c>
      <c r="D77" s="1" t="s">
        <v>48</v>
      </c>
      <c r="E77" s="2">
        <v>15680.03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f t="shared" si="9"/>
        <v>27984.87</v>
      </c>
      <c r="L77" s="2">
        <v>1724.8</v>
      </c>
      <c r="M77" s="2">
        <v>3011.54</v>
      </c>
      <c r="N77" s="2">
        <v>3.4</v>
      </c>
      <c r="O77" s="2">
        <f t="shared" si="10"/>
        <v>4739.74</v>
      </c>
      <c r="P77" s="2">
        <f t="shared" si="11"/>
        <v>23245.129999999997</v>
      </c>
      <c r="Q77" s="2">
        <f>1010+5226.68</f>
        <v>6236.68</v>
      </c>
      <c r="R77" s="15">
        <v>6068.16</v>
      </c>
    </row>
    <row r="78" spans="1:18">
      <c r="A78" s="14">
        <v>350315</v>
      </c>
      <c r="B78" s="1" t="s">
        <v>28</v>
      </c>
      <c r="C78" s="1" t="s">
        <v>29</v>
      </c>
      <c r="D78" s="1" t="s">
        <v>34</v>
      </c>
      <c r="E78" s="2">
        <v>15680.03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f t="shared" si="9"/>
        <v>22295.97</v>
      </c>
      <c r="L78" s="2">
        <v>1724.8</v>
      </c>
      <c r="M78" s="2">
        <v>3011.54</v>
      </c>
      <c r="N78" s="2">
        <f>3.4+1111.38</f>
        <v>1114.7800000000002</v>
      </c>
      <c r="O78" s="2">
        <f t="shared" si="10"/>
        <v>5851.1200000000008</v>
      </c>
      <c r="P78" s="2">
        <f t="shared" si="11"/>
        <v>16444.849999999999</v>
      </c>
      <c r="Q78" s="2">
        <f>1010+5226.68+379.26</f>
        <v>6615.9400000000005</v>
      </c>
      <c r="R78" s="15">
        <v>0</v>
      </c>
    </row>
    <row r="79" spans="1:18">
      <c r="A79" s="14">
        <v>350316</v>
      </c>
      <c r="B79" s="1" t="s">
        <v>28</v>
      </c>
      <c r="C79" s="1" t="s">
        <v>29</v>
      </c>
      <c r="D79" s="1" t="s">
        <v>34</v>
      </c>
      <c r="E79" s="2">
        <v>15680.03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f t="shared" si="9"/>
        <v>22295.97</v>
      </c>
      <c r="L79" s="2">
        <v>1724.8</v>
      </c>
      <c r="M79" s="2">
        <v>2962.12</v>
      </c>
      <c r="N79" s="2">
        <v>3.4</v>
      </c>
      <c r="O79" s="2">
        <f t="shared" si="10"/>
        <v>4690.32</v>
      </c>
      <c r="P79" s="2">
        <f t="shared" si="11"/>
        <v>17605.650000000001</v>
      </c>
      <c r="Q79" s="2">
        <f>Q78</f>
        <v>6615.9400000000005</v>
      </c>
      <c r="R79" s="15">
        <v>0</v>
      </c>
    </row>
    <row r="80" spans="1:18">
      <c r="A80" s="14">
        <v>350317</v>
      </c>
      <c r="B80" s="1" t="s">
        <v>28</v>
      </c>
      <c r="C80" s="1" t="s">
        <v>29</v>
      </c>
      <c r="D80" s="1" t="s">
        <v>19</v>
      </c>
      <c r="E80" s="2">
        <v>15680.03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f t="shared" si="9"/>
        <v>21916.71</v>
      </c>
      <c r="L80" s="2">
        <v>1724.8</v>
      </c>
      <c r="M80" s="2">
        <v>3011.54</v>
      </c>
      <c r="N80" s="2">
        <v>3.4</v>
      </c>
      <c r="O80" s="2">
        <f t="shared" si="10"/>
        <v>4739.74</v>
      </c>
      <c r="P80" s="2">
        <f t="shared" si="11"/>
        <v>17176.97</v>
      </c>
      <c r="Q80" s="2">
        <f>1010+5226.68</f>
        <v>6236.68</v>
      </c>
      <c r="R80" s="15">
        <v>0</v>
      </c>
    </row>
    <row r="81" spans="1:18">
      <c r="A81" s="14">
        <v>350318</v>
      </c>
      <c r="B81" s="1" t="s">
        <v>28</v>
      </c>
      <c r="C81" s="1" t="s">
        <v>29</v>
      </c>
      <c r="D81" s="1" t="s">
        <v>55</v>
      </c>
      <c r="E81" s="2">
        <v>15680.03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f t="shared" si="9"/>
        <v>21916.71</v>
      </c>
      <c r="L81" s="2">
        <v>1724.8</v>
      </c>
      <c r="M81" s="2">
        <v>3011.54</v>
      </c>
      <c r="N81" s="2">
        <v>3.4</v>
      </c>
      <c r="O81" s="2">
        <f t="shared" si="10"/>
        <v>4739.74</v>
      </c>
      <c r="P81" s="2">
        <f t="shared" si="11"/>
        <v>17176.97</v>
      </c>
      <c r="Q81" s="2">
        <f>1010+5226.68</f>
        <v>6236.68</v>
      </c>
      <c r="R81" s="15">
        <v>0</v>
      </c>
    </row>
    <row r="82" spans="1:18">
      <c r="A82" s="14">
        <v>350319</v>
      </c>
      <c r="B82" s="1" t="s">
        <v>28</v>
      </c>
      <c r="C82" s="1" t="s">
        <v>29</v>
      </c>
      <c r="D82" s="1" t="s">
        <v>55</v>
      </c>
      <c r="E82" s="2">
        <v>15680.03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f t="shared" si="9"/>
        <v>21916.71</v>
      </c>
      <c r="L82" s="2">
        <v>1724.8</v>
      </c>
      <c r="M82" s="2">
        <v>3011.54</v>
      </c>
      <c r="N82" s="2">
        <v>3.4</v>
      </c>
      <c r="O82" s="2">
        <f t="shared" si="10"/>
        <v>4739.74</v>
      </c>
      <c r="P82" s="2">
        <f t="shared" si="11"/>
        <v>17176.97</v>
      </c>
      <c r="Q82" s="2">
        <f>1010+5226.68</f>
        <v>6236.68</v>
      </c>
      <c r="R82" s="15">
        <v>0</v>
      </c>
    </row>
    <row r="83" spans="1:18">
      <c r="A83" s="14">
        <v>350320</v>
      </c>
      <c r="B83" s="1" t="s">
        <v>28</v>
      </c>
      <c r="C83" s="1" t="s">
        <v>29</v>
      </c>
      <c r="D83" s="1" t="s">
        <v>55</v>
      </c>
      <c r="E83" s="2">
        <v>15680.03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f t="shared" si="9"/>
        <v>21916.71</v>
      </c>
      <c r="L83" s="2">
        <v>1724.8</v>
      </c>
      <c r="M83" s="2">
        <v>3011.54</v>
      </c>
      <c r="N83" s="2">
        <v>3.4</v>
      </c>
      <c r="O83" s="2">
        <f t="shared" si="10"/>
        <v>4739.74</v>
      </c>
      <c r="P83" s="2">
        <f t="shared" si="11"/>
        <v>17176.97</v>
      </c>
      <c r="Q83" s="2">
        <f>1010+5226.68</f>
        <v>6236.68</v>
      </c>
      <c r="R83" s="15">
        <v>0</v>
      </c>
    </row>
    <row r="84" spans="1:18">
      <c r="A84" s="14">
        <v>350321</v>
      </c>
      <c r="B84" s="1" t="s">
        <v>28</v>
      </c>
      <c r="C84" s="1" t="s">
        <v>29</v>
      </c>
      <c r="D84" s="1" t="s">
        <v>19</v>
      </c>
      <c r="E84" s="2">
        <v>15680.03</v>
      </c>
      <c r="F84" s="2">
        <v>0</v>
      </c>
      <c r="G84" s="2">
        <v>3555.56</v>
      </c>
      <c r="H84" s="2">
        <v>0</v>
      </c>
      <c r="I84" s="2">
        <v>0</v>
      </c>
      <c r="J84" s="2">
        <v>0</v>
      </c>
      <c r="K84" s="2">
        <f t="shared" si="9"/>
        <v>20245.59</v>
      </c>
      <c r="L84" s="2">
        <v>1724.8</v>
      </c>
      <c r="M84" s="2">
        <v>3989.32</v>
      </c>
      <c r="N84" s="2">
        <v>3.4</v>
      </c>
      <c r="O84" s="2">
        <f t="shared" si="10"/>
        <v>5717.5199999999995</v>
      </c>
      <c r="P84" s="2">
        <f t="shared" si="11"/>
        <v>14528.07</v>
      </c>
      <c r="Q84" s="2">
        <v>1010</v>
      </c>
      <c r="R84" s="15">
        <v>0</v>
      </c>
    </row>
    <row r="85" spans="1:18">
      <c r="A85" s="14">
        <v>350324</v>
      </c>
      <c r="B85" s="1" t="s">
        <v>28</v>
      </c>
      <c r="C85" s="1" t="s">
        <v>29</v>
      </c>
      <c r="D85" s="1" t="s">
        <v>19</v>
      </c>
      <c r="E85" s="2">
        <v>15680.03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f t="shared" si="9"/>
        <v>21916.71</v>
      </c>
      <c r="L85" s="2">
        <v>1724.8</v>
      </c>
      <c r="M85" s="2">
        <v>3011.54</v>
      </c>
      <c r="N85" s="2">
        <v>3.4</v>
      </c>
      <c r="O85" s="2">
        <f t="shared" si="10"/>
        <v>4739.74</v>
      </c>
      <c r="P85" s="2">
        <f t="shared" si="11"/>
        <v>17176.97</v>
      </c>
      <c r="Q85" s="2">
        <f>1010+5226.68</f>
        <v>6236.68</v>
      </c>
      <c r="R85" s="15">
        <v>0</v>
      </c>
    </row>
    <row r="86" spans="1:18">
      <c r="A86" s="14">
        <v>350325</v>
      </c>
      <c r="B86" s="1" t="s">
        <v>28</v>
      </c>
      <c r="C86" s="1" t="s">
        <v>29</v>
      </c>
      <c r="D86" s="1" t="s">
        <v>54</v>
      </c>
      <c r="E86" s="2">
        <v>15680.03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f t="shared" si="9"/>
        <v>21916.71</v>
      </c>
      <c r="L86" s="2">
        <v>1724.8</v>
      </c>
      <c r="M86" s="2">
        <v>3011.54</v>
      </c>
      <c r="N86" s="2">
        <v>3.4</v>
      </c>
      <c r="O86" s="2">
        <f t="shared" si="10"/>
        <v>4739.74</v>
      </c>
      <c r="P86" s="2">
        <f t="shared" si="11"/>
        <v>17176.97</v>
      </c>
      <c r="Q86" s="2">
        <f>1010+5226.68</f>
        <v>6236.68</v>
      </c>
      <c r="R86" s="15">
        <v>0</v>
      </c>
    </row>
    <row r="87" spans="1:18">
      <c r="A87" s="14">
        <v>350326</v>
      </c>
      <c r="B87" s="1" t="s">
        <v>28</v>
      </c>
      <c r="C87" s="1" t="s">
        <v>29</v>
      </c>
      <c r="D87" s="1" t="s">
        <v>31</v>
      </c>
      <c r="E87" s="2">
        <v>15680.03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f t="shared" si="9"/>
        <v>22675.23</v>
      </c>
      <c r="L87" s="2">
        <v>1724.8</v>
      </c>
      <c r="M87" s="2">
        <v>2962.12</v>
      </c>
      <c r="N87" s="2">
        <v>3.4</v>
      </c>
      <c r="O87" s="2">
        <f t="shared" si="10"/>
        <v>4690.32</v>
      </c>
      <c r="P87" s="2">
        <f t="shared" si="11"/>
        <v>17984.91</v>
      </c>
      <c r="Q87" s="2">
        <f>1010+5226.68</f>
        <v>6236.68</v>
      </c>
      <c r="R87" s="15">
        <v>758.52</v>
      </c>
    </row>
    <row r="88" spans="1:18">
      <c r="A88" s="14">
        <v>350327</v>
      </c>
      <c r="B88" s="1" t="s">
        <v>28</v>
      </c>
      <c r="C88" s="1" t="s">
        <v>29</v>
      </c>
      <c r="D88" s="1" t="s">
        <v>49</v>
      </c>
      <c r="E88" s="2">
        <v>15680.03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f t="shared" ref="K88:K119" si="12">SUM(E88:J88)+Q88+R88</f>
        <v>23433.75</v>
      </c>
      <c r="L88" s="2">
        <v>1724.8</v>
      </c>
      <c r="M88" s="2">
        <v>3011.54</v>
      </c>
      <c r="N88" s="2">
        <v>3.4</v>
      </c>
      <c r="O88" s="2">
        <f t="shared" ref="O88:O119" si="13">SUM(L88:N88)</f>
        <v>4739.74</v>
      </c>
      <c r="P88" s="2">
        <f t="shared" ref="P88:P119" si="14">K88-O88</f>
        <v>18694.010000000002</v>
      </c>
      <c r="Q88" s="2">
        <f>1010+5226.68</f>
        <v>6236.68</v>
      </c>
      <c r="R88" s="15">
        <v>1517.04</v>
      </c>
    </row>
    <row r="89" spans="1:18">
      <c r="A89" s="14">
        <v>350328</v>
      </c>
      <c r="B89" s="1" t="s">
        <v>28</v>
      </c>
      <c r="C89" s="1" t="s">
        <v>29</v>
      </c>
      <c r="D89" s="1" t="s">
        <v>19</v>
      </c>
      <c r="E89" s="2">
        <v>15680.03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f t="shared" si="12"/>
        <v>17258.919999999998</v>
      </c>
      <c r="L89" s="2">
        <v>1724.8</v>
      </c>
      <c r="M89" s="2">
        <v>3011.54</v>
      </c>
      <c r="N89" s="2">
        <v>3.4</v>
      </c>
      <c r="O89" s="2">
        <f t="shared" si="13"/>
        <v>4739.74</v>
      </c>
      <c r="P89" s="2">
        <f t="shared" si="14"/>
        <v>12519.179999999998</v>
      </c>
      <c r="Q89" s="2">
        <v>1010</v>
      </c>
      <c r="R89" s="15">
        <v>568.89</v>
      </c>
    </row>
    <row r="90" spans="1:18">
      <c r="A90" s="14">
        <v>350329</v>
      </c>
      <c r="B90" s="1" t="s">
        <v>28</v>
      </c>
      <c r="C90" s="1" t="s">
        <v>29</v>
      </c>
      <c r="D90" s="1" t="s">
        <v>19</v>
      </c>
      <c r="E90" s="2">
        <v>15680.03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f t="shared" si="12"/>
        <v>22864.86</v>
      </c>
      <c r="L90" s="2">
        <v>1724.8</v>
      </c>
      <c r="M90" s="2">
        <v>3011.54</v>
      </c>
      <c r="N90" s="2">
        <v>3.4</v>
      </c>
      <c r="O90" s="2">
        <f>SUM(L90:N90)</f>
        <v>4739.74</v>
      </c>
      <c r="P90" s="2">
        <f t="shared" si="14"/>
        <v>18125.120000000003</v>
      </c>
      <c r="Q90" s="2">
        <f>1010+5226.68</f>
        <v>6236.68</v>
      </c>
      <c r="R90" s="15">
        <v>948.15</v>
      </c>
    </row>
    <row r="91" spans="1:18">
      <c r="A91" s="14">
        <v>350330</v>
      </c>
      <c r="B91" s="1" t="s">
        <v>28</v>
      </c>
      <c r="C91" s="1" t="s">
        <v>29</v>
      </c>
      <c r="D91" s="2" t="s">
        <v>19</v>
      </c>
      <c r="E91" s="2">
        <v>15680.03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f t="shared" si="12"/>
        <v>22675.23</v>
      </c>
      <c r="L91" s="2">
        <v>1724.8</v>
      </c>
      <c r="M91" s="2">
        <v>3011.54</v>
      </c>
      <c r="N91" s="2">
        <v>3.4</v>
      </c>
      <c r="O91" s="2">
        <f>SUM(L91:N91)</f>
        <v>4739.74</v>
      </c>
      <c r="P91" s="2">
        <f t="shared" si="14"/>
        <v>17935.489999999998</v>
      </c>
      <c r="Q91" s="2">
        <f>1010+5226.68</f>
        <v>6236.68</v>
      </c>
      <c r="R91" s="15">
        <v>758.52</v>
      </c>
    </row>
    <row r="92" spans="1:18">
      <c r="A92" s="14">
        <v>350332</v>
      </c>
      <c r="B92" s="1" t="s">
        <v>28</v>
      </c>
      <c r="C92" s="1" t="s">
        <v>29</v>
      </c>
      <c r="D92" s="2" t="s">
        <v>19</v>
      </c>
      <c r="E92" s="2">
        <v>15680.03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f t="shared" si="12"/>
        <v>22295.97</v>
      </c>
      <c r="L92" s="2">
        <v>1724.8</v>
      </c>
      <c r="M92" s="2">
        <v>3011.54</v>
      </c>
      <c r="N92" s="2">
        <v>3.4</v>
      </c>
      <c r="O92" s="2">
        <f t="shared" si="13"/>
        <v>4739.74</v>
      </c>
      <c r="P92" s="2">
        <f t="shared" si="14"/>
        <v>17556.230000000003</v>
      </c>
      <c r="Q92" s="2">
        <f>1010+5226.68+379.26</f>
        <v>6615.9400000000005</v>
      </c>
      <c r="R92" s="15">
        <v>0</v>
      </c>
    </row>
    <row r="93" spans="1:18">
      <c r="A93" s="14">
        <v>350333</v>
      </c>
      <c r="B93" s="1" t="s">
        <v>28</v>
      </c>
      <c r="C93" s="1" t="s">
        <v>29</v>
      </c>
      <c r="D93" s="1" t="s">
        <v>45</v>
      </c>
      <c r="E93" s="2">
        <v>15680.03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f t="shared" si="12"/>
        <v>21916.71</v>
      </c>
      <c r="L93" s="2">
        <v>1724.8</v>
      </c>
      <c r="M93" s="2">
        <v>3011.54</v>
      </c>
      <c r="N93" s="2">
        <v>3.4</v>
      </c>
      <c r="O93" s="2">
        <f t="shared" si="13"/>
        <v>4739.74</v>
      </c>
      <c r="P93" s="2">
        <f t="shared" si="14"/>
        <v>17176.97</v>
      </c>
      <c r="Q93" s="2">
        <f t="shared" ref="Q93:Q109" si="15">1010+5226.68</f>
        <v>6236.68</v>
      </c>
      <c r="R93" s="15">
        <v>0</v>
      </c>
    </row>
    <row r="94" spans="1:18">
      <c r="A94" s="14">
        <v>350335</v>
      </c>
      <c r="B94" s="1" t="s">
        <v>28</v>
      </c>
      <c r="C94" s="1" t="s">
        <v>29</v>
      </c>
      <c r="D94" s="1" t="s">
        <v>53</v>
      </c>
      <c r="E94" s="2">
        <v>15680.03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f t="shared" si="12"/>
        <v>22295.969999999998</v>
      </c>
      <c r="L94" s="2">
        <v>1724.8</v>
      </c>
      <c r="M94" s="2">
        <v>3011.54</v>
      </c>
      <c r="N94" s="2">
        <v>3.4</v>
      </c>
      <c r="O94" s="2">
        <f t="shared" si="13"/>
        <v>4739.74</v>
      </c>
      <c r="P94" s="2">
        <f t="shared" si="14"/>
        <v>17556.229999999996</v>
      </c>
      <c r="Q94" s="2">
        <f t="shared" si="15"/>
        <v>6236.68</v>
      </c>
      <c r="R94" s="15">
        <v>379.26</v>
      </c>
    </row>
    <row r="95" spans="1:18">
      <c r="A95" s="14">
        <v>350336</v>
      </c>
      <c r="B95" s="1" t="s">
        <v>28</v>
      </c>
      <c r="C95" s="1" t="s">
        <v>29</v>
      </c>
      <c r="D95" s="1" t="s">
        <v>45</v>
      </c>
      <c r="E95" s="2">
        <v>15680.03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f t="shared" si="12"/>
        <v>21916.71</v>
      </c>
      <c r="L95" s="2">
        <v>1724.8</v>
      </c>
      <c r="M95" s="2">
        <v>2912.7</v>
      </c>
      <c r="N95" s="2">
        <v>3.4</v>
      </c>
      <c r="O95" s="2">
        <f t="shared" si="13"/>
        <v>4640.8999999999996</v>
      </c>
      <c r="P95" s="2">
        <f t="shared" si="14"/>
        <v>17275.809999999998</v>
      </c>
      <c r="Q95" s="2">
        <f t="shared" si="15"/>
        <v>6236.68</v>
      </c>
      <c r="R95" s="15">
        <v>0</v>
      </c>
    </row>
    <row r="96" spans="1:18">
      <c r="A96" s="14">
        <v>350337</v>
      </c>
      <c r="B96" s="1" t="s">
        <v>28</v>
      </c>
      <c r="C96" s="1" t="s">
        <v>29</v>
      </c>
      <c r="D96" s="1" t="s">
        <v>47</v>
      </c>
      <c r="E96" s="2">
        <v>15680.03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f t="shared" si="12"/>
        <v>21916.71</v>
      </c>
      <c r="L96" s="2">
        <v>1724.8</v>
      </c>
      <c r="M96" s="2">
        <v>3011.54</v>
      </c>
      <c r="N96" s="2">
        <v>3.4</v>
      </c>
      <c r="O96" s="2">
        <f t="shared" si="13"/>
        <v>4739.74</v>
      </c>
      <c r="P96" s="2">
        <f t="shared" si="14"/>
        <v>17176.97</v>
      </c>
      <c r="Q96" s="2">
        <f t="shared" si="15"/>
        <v>6236.68</v>
      </c>
      <c r="R96" s="15">
        <v>0</v>
      </c>
    </row>
    <row r="97" spans="1:19">
      <c r="A97" s="14">
        <v>350338</v>
      </c>
      <c r="B97" s="1" t="s">
        <v>28</v>
      </c>
      <c r="C97" s="1" t="s">
        <v>29</v>
      </c>
      <c r="D97" s="1" t="s">
        <v>46</v>
      </c>
      <c r="E97" s="2">
        <v>15680.03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f t="shared" si="12"/>
        <v>21916.71</v>
      </c>
      <c r="L97" s="2">
        <v>1724.8</v>
      </c>
      <c r="M97" s="2">
        <v>3011.54</v>
      </c>
      <c r="N97" s="2">
        <v>3.4</v>
      </c>
      <c r="O97" s="2">
        <f>SUM(L97:N97)</f>
        <v>4739.74</v>
      </c>
      <c r="P97" s="2">
        <f t="shared" si="14"/>
        <v>17176.97</v>
      </c>
      <c r="Q97" s="2">
        <f t="shared" si="15"/>
        <v>6236.68</v>
      </c>
      <c r="R97" s="15">
        <v>0</v>
      </c>
    </row>
    <row r="98" spans="1:19">
      <c r="A98" s="14">
        <v>350339</v>
      </c>
      <c r="B98" s="1" t="s">
        <v>28</v>
      </c>
      <c r="C98" s="1" t="s">
        <v>29</v>
      </c>
      <c r="D98" s="2" t="s">
        <v>19</v>
      </c>
      <c r="E98" s="2">
        <v>15680.03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f t="shared" si="12"/>
        <v>21916.71</v>
      </c>
      <c r="L98" s="2">
        <v>1724.8</v>
      </c>
      <c r="M98" s="2">
        <v>3011.54</v>
      </c>
      <c r="N98" s="2">
        <v>3.4</v>
      </c>
      <c r="O98" s="2">
        <f>SUM(L98:N98)</f>
        <v>4739.74</v>
      </c>
      <c r="P98" s="2">
        <f t="shared" si="14"/>
        <v>17176.97</v>
      </c>
      <c r="Q98" s="2">
        <f t="shared" si="15"/>
        <v>6236.68</v>
      </c>
      <c r="R98" s="15">
        <v>0</v>
      </c>
    </row>
    <row r="99" spans="1:19">
      <c r="A99" s="14">
        <v>350341</v>
      </c>
      <c r="B99" s="1" t="s">
        <v>28</v>
      </c>
      <c r="C99" s="1" t="s">
        <v>29</v>
      </c>
      <c r="D99" s="1" t="s">
        <v>48</v>
      </c>
      <c r="E99" s="2">
        <v>15680.03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f>SUM(E99:J99)+Q99+R99</f>
        <v>21916.71</v>
      </c>
      <c r="L99" s="2">
        <v>1724.8</v>
      </c>
      <c r="M99" s="2">
        <v>3011.54</v>
      </c>
      <c r="N99" s="2">
        <v>3.4</v>
      </c>
      <c r="O99" s="2">
        <f t="shared" si="13"/>
        <v>4739.74</v>
      </c>
      <c r="P99" s="2">
        <f t="shared" si="14"/>
        <v>17176.97</v>
      </c>
      <c r="Q99" s="2">
        <f t="shared" si="15"/>
        <v>6236.68</v>
      </c>
      <c r="R99" s="15">
        <v>0</v>
      </c>
    </row>
    <row r="100" spans="1:19">
      <c r="A100" s="14">
        <v>350342</v>
      </c>
      <c r="B100" s="1" t="s">
        <v>28</v>
      </c>
      <c r="C100" s="1" t="s">
        <v>29</v>
      </c>
      <c r="D100" s="1" t="s">
        <v>53</v>
      </c>
      <c r="E100" s="2">
        <v>15680.03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f>SUM(E100:J100)+Q100+R100</f>
        <v>21916.71</v>
      </c>
      <c r="L100" s="2">
        <v>1724.8</v>
      </c>
      <c r="M100" s="2">
        <v>3011.54</v>
      </c>
      <c r="N100" s="2">
        <v>3.4</v>
      </c>
      <c r="O100" s="2">
        <f t="shared" si="13"/>
        <v>4739.74</v>
      </c>
      <c r="P100" s="2">
        <f t="shared" si="14"/>
        <v>17176.97</v>
      </c>
      <c r="Q100" s="2">
        <f t="shared" si="15"/>
        <v>6236.68</v>
      </c>
      <c r="R100" s="15">
        <v>0</v>
      </c>
    </row>
    <row r="101" spans="1:19">
      <c r="A101" s="14">
        <v>350343</v>
      </c>
      <c r="B101" s="1" t="s">
        <v>28</v>
      </c>
      <c r="C101" s="1" t="s">
        <v>29</v>
      </c>
      <c r="D101" s="1" t="s">
        <v>46</v>
      </c>
      <c r="E101" s="2">
        <v>15680.03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f t="shared" si="12"/>
        <v>21916.71</v>
      </c>
      <c r="L101" s="2">
        <v>1724.8</v>
      </c>
      <c r="M101" s="2">
        <v>3011.54</v>
      </c>
      <c r="N101" s="2">
        <v>3.4</v>
      </c>
      <c r="O101" s="2">
        <f>SUM(L101:N101)</f>
        <v>4739.74</v>
      </c>
      <c r="P101" s="2">
        <f t="shared" si="14"/>
        <v>17176.97</v>
      </c>
      <c r="Q101" s="2">
        <f t="shared" si="15"/>
        <v>6236.68</v>
      </c>
      <c r="R101" s="15">
        <v>0</v>
      </c>
    </row>
    <row r="102" spans="1:19">
      <c r="A102" s="14">
        <v>350344</v>
      </c>
      <c r="B102" s="1" t="s">
        <v>28</v>
      </c>
      <c r="C102" s="1" t="s">
        <v>29</v>
      </c>
      <c r="D102" s="1" t="s">
        <v>49</v>
      </c>
      <c r="E102" s="2">
        <v>15680.03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f t="shared" si="12"/>
        <v>21916.71</v>
      </c>
      <c r="L102" s="2">
        <v>1724.8</v>
      </c>
      <c r="M102" s="2">
        <v>3011.54</v>
      </c>
      <c r="N102" s="2">
        <v>3.4</v>
      </c>
      <c r="O102" s="2">
        <f>SUM(L102:N102)</f>
        <v>4739.74</v>
      </c>
      <c r="P102" s="2">
        <f t="shared" si="14"/>
        <v>17176.97</v>
      </c>
      <c r="Q102" s="2">
        <f t="shared" si="15"/>
        <v>6236.68</v>
      </c>
      <c r="R102" s="15">
        <v>0</v>
      </c>
    </row>
    <row r="103" spans="1:19">
      <c r="A103" s="14">
        <v>350345</v>
      </c>
      <c r="B103" s="1" t="s">
        <v>28</v>
      </c>
      <c r="C103" s="1" t="s">
        <v>29</v>
      </c>
      <c r="D103" s="1" t="s">
        <v>56</v>
      </c>
      <c r="E103" s="2">
        <v>15680.03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f t="shared" si="12"/>
        <v>21916.71</v>
      </c>
      <c r="L103" s="2">
        <v>1724.8</v>
      </c>
      <c r="M103" s="2">
        <v>3011.54</v>
      </c>
      <c r="N103" s="2">
        <v>3.4</v>
      </c>
      <c r="O103" s="2">
        <f t="shared" si="13"/>
        <v>4739.74</v>
      </c>
      <c r="P103" s="2">
        <f t="shared" si="14"/>
        <v>17176.97</v>
      </c>
      <c r="Q103" s="2">
        <f t="shared" si="15"/>
        <v>6236.68</v>
      </c>
      <c r="R103" s="15">
        <v>0</v>
      </c>
    </row>
    <row r="104" spans="1:19">
      <c r="A104" s="14">
        <v>350348</v>
      </c>
      <c r="B104" s="1" t="s">
        <v>28</v>
      </c>
      <c r="C104" s="1" t="s">
        <v>29</v>
      </c>
      <c r="D104" s="1" t="s">
        <v>50</v>
      </c>
      <c r="E104" s="2">
        <v>15680.03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f t="shared" si="12"/>
        <v>22675.23</v>
      </c>
      <c r="L104" s="2">
        <v>1724.8</v>
      </c>
      <c r="M104" s="2">
        <v>3011.54</v>
      </c>
      <c r="N104" s="2">
        <f>3.4+1650</f>
        <v>1653.4</v>
      </c>
      <c r="O104" s="2">
        <f t="shared" si="13"/>
        <v>6389.74</v>
      </c>
      <c r="P104" s="2">
        <f t="shared" si="14"/>
        <v>16285.49</v>
      </c>
      <c r="Q104" s="2">
        <f t="shared" si="15"/>
        <v>6236.68</v>
      </c>
      <c r="R104" s="15">
        <v>758.52</v>
      </c>
    </row>
    <row r="105" spans="1:19">
      <c r="A105" s="14">
        <v>350349</v>
      </c>
      <c r="B105" s="1" t="s">
        <v>28</v>
      </c>
      <c r="C105" s="1" t="s">
        <v>29</v>
      </c>
      <c r="D105" s="1" t="s">
        <v>53</v>
      </c>
      <c r="E105" s="2">
        <v>15680.03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f t="shared" si="12"/>
        <v>21916.71</v>
      </c>
      <c r="L105" s="2">
        <v>1724.8</v>
      </c>
      <c r="M105" s="2">
        <v>3011.54</v>
      </c>
      <c r="N105" s="2">
        <v>3.4</v>
      </c>
      <c r="O105" s="2">
        <f t="shared" si="13"/>
        <v>4739.74</v>
      </c>
      <c r="P105" s="2">
        <f t="shared" si="14"/>
        <v>17176.97</v>
      </c>
      <c r="Q105" s="2">
        <f t="shared" si="15"/>
        <v>6236.68</v>
      </c>
      <c r="R105" s="15">
        <v>0</v>
      </c>
      <c r="S105" s="4"/>
    </row>
    <row r="106" spans="1:19">
      <c r="A106" s="14">
        <v>350350</v>
      </c>
      <c r="B106" s="1" t="s">
        <v>28</v>
      </c>
      <c r="C106" s="1" t="s">
        <v>29</v>
      </c>
      <c r="D106" s="1" t="s">
        <v>49</v>
      </c>
      <c r="E106" s="2">
        <v>15680.03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f t="shared" si="12"/>
        <v>22106.34</v>
      </c>
      <c r="L106" s="2">
        <v>1724.8</v>
      </c>
      <c r="M106" s="2">
        <v>3011.54</v>
      </c>
      <c r="N106" s="2">
        <v>3.4</v>
      </c>
      <c r="O106" s="2">
        <f t="shared" si="13"/>
        <v>4739.74</v>
      </c>
      <c r="P106" s="2">
        <f t="shared" si="14"/>
        <v>17366.599999999999</v>
      </c>
      <c r="Q106" s="2">
        <f t="shared" si="15"/>
        <v>6236.68</v>
      </c>
      <c r="R106" s="15">
        <v>189.63</v>
      </c>
    </row>
    <row r="107" spans="1:19">
      <c r="A107" s="14">
        <v>350351</v>
      </c>
      <c r="B107" s="1" t="s">
        <v>28</v>
      </c>
      <c r="C107" s="1" t="s">
        <v>29</v>
      </c>
      <c r="D107" s="2" t="s">
        <v>19</v>
      </c>
      <c r="E107" s="2">
        <v>15680.03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f t="shared" si="12"/>
        <v>26467.829999999998</v>
      </c>
      <c r="L107" s="2">
        <v>1724.8</v>
      </c>
      <c r="M107" s="2">
        <v>3011.54</v>
      </c>
      <c r="N107" s="2">
        <v>3.4</v>
      </c>
      <c r="O107" s="2">
        <f t="shared" si="13"/>
        <v>4739.74</v>
      </c>
      <c r="P107" s="2">
        <f t="shared" si="14"/>
        <v>21728.089999999997</v>
      </c>
      <c r="Q107" s="2">
        <f t="shared" si="15"/>
        <v>6236.68</v>
      </c>
      <c r="R107" s="15">
        <v>4551.12</v>
      </c>
    </row>
    <row r="108" spans="1:19">
      <c r="A108" s="14">
        <v>350354</v>
      </c>
      <c r="B108" s="1" t="s">
        <v>28</v>
      </c>
      <c r="C108" s="1" t="s">
        <v>29</v>
      </c>
      <c r="D108" s="1" t="s">
        <v>19</v>
      </c>
      <c r="E108" s="2">
        <v>15680.03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f t="shared" si="12"/>
        <v>22295.969999999998</v>
      </c>
      <c r="L108" s="2">
        <v>1724.8</v>
      </c>
      <c r="M108" s="2">
        <v>3011.54</v>
      </c>
      <c r="N108" s="2">
        <v>3.4</v>
      </c>
      <c r="O108" s="2">
        <f t="shared" si="13"/>
        <v>4739.74</v>
      </c>
      <c r="P108" s="2">
        <f t="shared" si="14"/>
        <v>17556.229999999996</v>
      </c>
      <c r="Q108" s="2">
        <f t="shared" si="15"/>
        <v>6236.68</v>
      </c>
      <c r="R108" s="15">
        <v>379.26</v>
      </c>
    </row>
    <row r="109" spans="1:19">
      <c r="A109" s="14">
        <v>350355</v>
      </c>
      <c r="B109" s="1" t="s">
        <v>28</v>
      </c>
      <c r="C109" s="1" t="s">
        <v>29</v>
      </c>
      <c r="D109" s="1" t="s">
        <v>19</v>
      </c>
      <c r="E109" s="2">
        <v>15680.03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f t="shared" si="12"/>
        <v>21916.71</v>
      </c>
      <c r="L109" s="2">
        <v>1724.8</v>
      </c>
      <c r="M109" s="2">
        <v>3011.54</v>
      </c>
      <c r="N109" s="2">
        <v>3.4</v>
      </c>
      <c r="O109" s="2">
        <f t="shared" si="13"/>
        <v>4739.74</v>
      </c>
      <c r="P109" s="2">
        <f t="shared" si="14"/>
        <v>17176.97</v>
      </c>
      <c r="Q109" s="2">
        <f t="shared" si="15"/>
        <v>6236.68</v>
      </c>
      <c r="R109" s="15">
        <v>0</v>
      </c>
    </row>
    <row r="110" spans="1:19">
      <c r="A110" s="14">
        <v>350356</v>
      </c>
      <c r="B110" s="1" t="s">
        <v>28</v>
      </c>
      <c r="C110" s="1" t="s">
        <v>29</v>
      </c>
      <c r="D110" s="1" t="s">
        <v>19</v>
      </c>
      <c r="E110" s="2">
        <v>15680.03</v>
      </c>
      <c r="F110" s="2">
        <v>0</v>
      </c>
      <c r="G110" s="2">
        <v>7840.02</v>
      </c>
      <c r="H110" s="2">
        <v>0</v>
      </c>
      <c r="I110" s="2">
        <v>0</v>
      </c>
      <c r="J110" s="2">
        <v>0</v>
      </c>
      <c r="K110" s="2">
        <f t="shared" si="12"/>
        <v>24530.050000000003</v>
      </c>
      <c r="L110" s="2">
        <v>1724.8</v>
      </c>
      <c r="M110" s="2">
        <v>5167.54</v>
      </c>
      <c r="N110" s="2">
        <v>3.4</v>
      </c>
      <c r="O110" s="2">
        <f t="shared" si="13"/>
        <v>6895.74</v>
      </c>
      <c r="P110" s="2">
        <f t="shared" si="14"/>
        <v>17634.310000000005</v>
      </c>
      <c r="Q110" s="2">
        <v>1010</v>
      </c>
      <c r="R110" s="15">
        <v>0</v>
      </c>
    </row>
    <row r="111" spans="1:19">
      <c r="A111" s="14">
        <v>350357</v>
      </c>
      <c r="B111" s="1" t="s">
        <v>28</v>
      </c>
      <c r="C111" s="1" t="s">
        <v>29</v>
      </c>
      <c r="D111" s="2" t="s">
        <v>19</v>
      </c>
      <c r="E111" s="2">
        <v>15680.03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f t="shared" si="12"/>
        <v>21916.71</v>
      </c>
      <c r="L111" s="2">
        <v>1724.8</v>
      </c>
      <c r="M111" s="2">
        <v>3011.54</v>
      </c>
      <c r="N111" s="2">
        <v>3.4</v>
      </c>
      <c r="O111" s="2">
        <f t="shared" si="13"/>
        <v>4739.74</v>
      </c>
      <c r="P111" s="2">
        <f t="shared" si="14"/>
        <v>17176.97</v>
      </c>
      <c r="Q111" s="2">
        <f t="shared" ref="Q111:Q122" si="16">1010+5226.68</f>
        <v>6236.68</v>
      </c>
      <c r="R111" s="15">
        <v>0</v>
      </c>
    </row>
    <row r="112" spans="1:19">
      <c r="A112" s="14">
        <v>350358</v>
      </c>
      <c r="B112" s="1" t="s">
        <v>28</v>
      </c>
      <c r="C112" s="1" t="s">
        <v>29</v>
      </c>
      <c r="D112" s="1" t="s">
        <v>35</v>
      </c>
      <c r="E112" s="2">
        <v>15680.03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f t="shared" si="12"/>
        <v>22485.599999999999</v>
      </c>
      <c r="L112" s="2">
        <v>1724.8</v>
      </c>
      <c r="M112" s="2">
        <v>3011.54</v>
      </c>
      <c r="N112" s="2">
        <v>3.4</v>
      </c>
      <c r="O112" s="2">
        <f t="shared" si="13"/>
        <v>4739.74</v>
      </c>
      <c r="P112" s="2">
        <f t="shared" si="14"/>
        <v>17745.86</v>
      </c>
      <c r="Q112" s="2">
        <f t="shared" si="16"/>
        <v>6236.68</v>
      </c>
      <c r="R112" s="15">
        <v>568.89</v>
      </c>
    </row>
    <row r="113" spans="1:18">
      <c r="A113" s="14">
        <v>350359</v>
      </c>
      <c r="B113" s="1" t="s">
        <v>28</v>
      </c>
      <c r="C113" s="1" t="s">
        <v>29</v>
      </c>
      <c r="D113" s="2" t="s">
        <v>33</v>
      </c>
      <c r="E113" s="2">
        <v>15680.03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f t="shared" si="12"/>
        <v>21916.71</v>
      </c>
      <c r="L113" s="2">
        <v>1724.8</v>
      </c>
      <c r="M113" s="2">
        <v>3011.54</v>
      </c>
      <c r="N113" s="2">
        <v>3.4</v>
      </c>
      <c r="O113" s="2">
        <f>SUM(L113:N113)</f>
        <v>4739.74</v>
      </c>
      <c r="P113" s="2">
        <f t="shared" si="14"/>
        <v>17176.97</v>
      </c>
      <c r="Q113" s="2">
        <f t="shared" si="16"/>
        <v>6236.68</v>
      </c>
      <c r="R113" s="15">
        <v>0</v>
      </c>
    </row>
    <row r="114" spans="1:18">
      <c r="A114" s="14">
        <v>350360</v>
      </c>
      <c r="B114" s="1" t="s">
        <v>28</v>
      </c>
      <c r="C114" s="1" t="s">
        <v>29</v>
      </c>
      <c r="D114" s="1" t="s">
        <v>51</v>
      </c>
      <c r="E114" s="2">
        <v>15680.03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f t="shared" si="12"/>
        <v>21916.71</v>
      </c>
      <c r="L114" s="2">
        <v>1724.8</v>
      </c>
      <c r="M114" s="2">
        <v>3011.54</v>
      </c>
      <c r="N114" s="2">
        <v>3.4</v>
      </c>
      <c r="O114" s="2">
        <f>SUM(L114:N114)</f>
        <v>4739.74</v>
      </c>
      <c r="P114" s="2">
        <f t="shared" si="14"/>
        <v>17176.97</v>
      </c>
      <c r="Q114" s="2">
        <f t="shared" si="16"/>
        <v>6236.68</v>
      </c>
      <c r="R114" s="15">
        <v>0</v>
      </c>
    </row>
    <row r="115" spans="1:18">
      <c r="A115" s="14">
        <v>350361</v>
      </c>
      <c r="B115" s="1" t="s">
        <v>28</v>
      </c>
      <c r="C115" s="1" t="s">
        <v>29</v>
      </c>
      <c r="D115" s="1" t="s">
        <v>21</v>
      </c>
      <c r="E115" s="2">
        <v>15680.03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f t="shared" si="12"/>
        <v>21916.71</v>
      </c>
      <c r="L115" s="2">
        <v>1724.8</v>
      </c>
      <c r="M115" s="2">
        <v>2962.12</v>
      </c>
      <c r="N115" s="2">
        <v>3.4</v>
      </c>
      <c r="O115" s="2">
        <f t="shared" si="13"/>
        <v>4690.32</v>
      </c>
      <c r="P115" s="2">
        <f t="shared" si="14"/>
        <v>17226.39</v>
      </c>
      <c r="Q115" s="2">
        <f t="shared" si="16"/>
        <v>6236.68</v>
      </c>
      <c r="R115" s="15">
        <v>0</v>
      </c>
    </row>
    <row r="116" spans="1:18">
      <c r="A116" s="14">
        <v>350362</v>
      </c>
      <c r="B116" s="1" t="s">
        <v>28</v>
      </c>
      <c r="C116" s="1" t="s">
        <v>29</v>
      </c>
      <c r="D116" s="1" t="s">
        <v>19</v>
      </c>
      <c r="E116" s="2">
        <v>15680.03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f t="shared" si="12"/>
        <v>22675.23</v>
      </c>
      <c r="L116" s="2">
        <v>1724.8</v>
      </c>
      <c r="M116" s="2">
        <v>3011.54</v>
      </c>
      <c r="N116" s="2">
        <v>3.4</v>
      </c>
      <c r="O116" s="2">
        <f t="shared" si="13"/>
        <v>4739.74</v>
      </c>
      <c r="P116" s="2">
        <f t="shared" si="14"/>
        <v>17935.489999999998</v>
      </c>
      <c r="Q116" s="2">
        <f t="shared" si="16"/>
        <v>6236.68</v>
      </c>
      <c r="R116" s="15">
        <v>758.52</v>
      </c>
    </row>
    <row r="117" spans="1:18">
      <c r="A117" s="14">
        <v>350363</v>
      </c>
      <c r="B117" s="1" t="s">
        <v>28</v>
      </c>
      <c r="C117" s="1" t="s">
        <v>29</v>
      </c>
      <c r="D117" s="1" t="s">
        <v>31</v>
      </c>
      <c r="E117" s="2">
        <v>15680.03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f t="shared" si="12"/>
        <v>27984.87</v>
      </c>
      <c r="L117" s="2">
        <v>1724.8</v>
      </c>
      <c r="M117" s="2">
        <v>3011.54</v>
      </c>
      <c r="N117" s="2">
        <v>3.4</v>
      </c>
      <c r="O117" s="2">
        <f t="shared" si="13"/>
        <v>4739.74</v>
      </c>
      <c r="P117" s="2">
        <f t="shared" si="14"/>
        <v>23245.129999999997</v>
      </c>
      <c r="Q117" s="2">
        <f t="shared" si="16"/>
        <v>6236.68</v>
      </c>
      <c r="R117" s="15">
        <v>6068.16</v>
      </c>
    </row>
    <row r="118" spans="1:18">
      <c r="A118" s="14">
        <v>350364</v>
      </c>
      <c r="B118" s="1" t="s">
        <v>28</v>
      </c>
      <c r="C118" s="1" t="s">
        <v>29</v>
      </c>
      <c r="D118" s="1" t="s">
        <v>52</v>
      </c>
      <c r="E118" s="2">
        <v>15680.03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f t="shared" si="12"/>
        <v>21916.71</v>
      </c>
      <c r="L118" s="2">
        <v>1724.8</v>
      </c>
      <c r="M118" s="2">
        <v>3011.54</v>
      </c>
      <c r="N118" s="2">
        <v>3.4</v>
      </c>
      <c r="O118" s="2">
        <f t="shared" si="13"/>
        <v>4739.74</v>
      </c>
      <c r="P118" s="2">
        <f t="shared" si="14"/>
        <v>17176.97</v>
      </c>
      <c r="Q118" s="2">
        <f t="shared" si="16"/>
        <v>6236.68</v>
      </c>
      <c r="R118" s="15">
        <v>0</v>
      </c>
    </row>
    <row r="119" spans="1:18">
      <c r="A119" s="14">
        <v>350365</v>
      </c>
      <c r="B119" s="1" t="s">
        <v>28</v>
      </c>
      <c r="C119" s="1" t="s">
        <v>29</v>
      </c>
      <c r="D119" s="1" t="s">
        <v>33</v>
      </c>
      <c r="E119" s="2">
        <v>15680.03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f t="shared" si="12"/>
        <v>21916.71</v>
      </c>
      <c r="L119" s="2">
        <v>1724.8</v>
      </c>
      <c r="M119" s="2">
        <v>3011.54</v>
      </c>
      <c r="N119" s="2">
        <v>3.4</v>
      </c>
      <c r="O119" s="2">
        <f t="shared" si="13"/>
        <v>4739.74</v>
      </c>
      <c r="P119" s="2">
        <f t="shared" si="14"/>
        <v>17176.97</v>
      </c>
      <c r="Q119" s="2">
        <f t="shared" si="16"/>
        <v>6236.68</v>
      </c>
      <c r="R119" s="15">
        <v>0</v>
      </c>
    </row>
    <row r="120" spans="1:18">
      <c r="A120" s="14">
        <v>350366</v>
      </c>
      <c r="B120" s="1" t="s">
        <v>28</v>
      </c>
      <c r="C120" s="1" t="s">
        <v>29</v>
      </c>
      <c r="D120" s="1" t="s">
        <v>52</v>
      </c>
      <c r="E120" s="2">
        <v>15680.03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f t="shared" ref="K120:K149" si="17">SUM(E120:J120)+Q120+R120</f>
        <v>21916.71</v>
      </c>
      <c r="L120" s="2">
        <v>1724.8</v>
      </c>
      <c r="M120" s="2">
        <v>3011.54</v>
      </c>
      <c r="N120" s="2">
        <v>3.4</v>
      </c>
      <c r="O120" s="2">
        <f t="shared" ref="O120:O151" si="18">SUM(L120:N120)</f>
        <v>4739.74</v>
      </c>
      <c r="P120" s="2">
        <f t="shared" ref="P120:P151" si="19">K120-O120</f>
        <v>17176.97</v>
      </c>
      <c r="Q120" s="2">
        <f t="shared" si="16"/>
        <v>6236.68</v>
      </c>
      <c r="R120" s="15">
        <v>0</v>
      </c>
    </row>
    <row r="121" spans="1:18">
      <c r="A121" s="14">
        <v>350367</v>
      </c>
      <c r="B121" s="1" t="s">
        <v>28</v>
      </c>
      <c r="C121" s="1" t="s">
        <v>29</v>
      </c>
      <c r="D121" s="1" t="s">
        <v>30</v>
      </c>
      <c r="E121" s="2">
        <v>15680.03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f t="shared" si="17"/>
        <v>21916.71</v>
      </c>
      <c r="L121" s="2">
        <v>1724.8</v>
      </c>
      <c r="M121" s="2">
        <v>3011.54</v>
      </c>
      <c r="N121" s="2">
        <v>3.4</v>
      </c>
      <c r="O121" s="2">
        <f t="shared" si="18"/>
        <v>4739.74</v>
      </c>
      <c r="P121" s="2">
        <f t="shared" si="19"/>
        <v>17176.97</v>
      </c>
      <c r="Q121" s="2">
        <f t="shared" si="16"/>
        <v>6236.68</v>
      </c>
      <c r="R121" s="15">
        <v>0</v>
      </c>
    </row>
    <row r="122" spans="1:18">
      <c r="A122" s="14">
        <v>350368</v>
      </c>
      <c r="B122" s="1" t="s">
        <v>28</v>
      </c>
      <c r="C122" s="1" t="s">
        <v>29</v>
      </c>
      <c r="D122" s="1" t="s">
        <v>56</v>
      </c>
      <c r="E122" s="2">
        <v>15680.03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f t="shared" si="17"/>
        <v>21916.71</v>
      </c>
      <c r="L122" s="2">
        <v>1724.8</v>
      </c>
      <c r="M122" s="2">
        <v>3011.54</v>
      </c>
      <c r="N122" s="2">
        <v>3.4</v>
      </c>
      <c r="O122" s="2">
        <f>SUM(L122:N122)</f>
        <v>4739.74</v>
      </c>
      <c r="P122" s="2">
        <f t="shared" si="19"/>
        <v>17176.97</v>
      </c>
      <c r="Q122" s="2">
        <f t="shared" si="16"/>
        <v>6236.68</v>
      </c>
      <c r="R122" s="15">
        <v>0</v>
      </c>
    </row>
    <row r="123" spans="1:18">
      <c r="A123" s="14">
        <v>350369</v>
      </c>
      <c r="B123" s="1" t="s">
        <v>28</v>
      </c>
      <c r="C123" s="1" t="s">
        <v>29</v>
      </c>
      <c r="D123" s="1" t="s">
        <v>19</v>
      </c>
      <c r="E123" s="2">
        <v>15680.03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f t="shared" si="17"/>
        <v>22295.97</v>
      </c>
      <c r="L123" s="2">
        <v>1724.8</v>
      </c>
      <c r="M123" s="2">
        <v>3011.54</v>
      </c>
      <c r="N123" s="2">
        <v>3.4</v>
      </c>
      <c r="O123" s="2">
        <f>SUM(L123:N123)</f>
        <v>4739.74</v>
      </c>
      <c r="P123" s="2">
        <f t="shared" si="19"/>
        <v>17556.230000000003</v>
      </c>
      <c r="Q123" s="2">
        <f>1010+5226.68+379.26</f>
        <v>6615.9400000000005</v>
      </c>
      <c r="R123" s="15">
        <v>0</v>
      </c>
    </row>
    <row r="124" spans="1:18">
      <c r="A124" s="14">
        <v>350370</v>
      </c>
      <c r="B124" s="1" t="s">
        <v>28</v>
      </c>
      <c r="C124" s="1" t="s">
        <v>29</v>
      </c>
      <c r="D124" s="2" t="s">
        <v>19</v>
      </c>
      <c r="E124" s="2">
        <v>15680.03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f t="shared" si="17"/>
        <v>21916.71</v>
      </c>
      <c r="L124" s="2">
        <v>1724.8</v>
      </c>
      <c r="M124" s="2">
        <v>3011.54</v>
      </c>
      <c r="N124" s="2">
        <v>3.4</v>
      </c>
      <c r="O124" s="2">
        <f>SUM(L124:N124)</f>
        <v>4739.74</v>
      </c>
      <c r="P124" s="2">
        <f t="shared" si="19"/>
        <v>17176.97</v>
      </c>
      <c r="Q124" s="2">
        <f>1010+5226.68</f>
        <v>6236.68</v>
      </c>
      <c r="R124" s="15">
        <v>0</v>
      </c>
    </row>
    <row r="125" spans="1:18">
      <c r="A125" s="14">
        <v>350371</v>
      </c>
      <c r="B125" s="1" t="s">
        <v>28</v>
      </c>
      <c r="C125" s="1" t="s">
        <v>29</v>
      </c>
      <c r="D125" s="1" t="s">
        <v>19</v>
      </c>
      <c r="E125" s="2">
        <v>15680.03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f t="shared" si="17"/>
        <v>21916.71</v>
      </c>
      <c r="L125" s="2">
        <v>1724.8</v>
      </c>
      <c r="M125" s="2">
        <v>3011.54</v>
      </c>
      <c r="N125" s="2">
        <v>3.4</v>
      </c>
      <c r="O125" s="2">
        <f t="shared" si="18"/>
        <v>4739.74</v>
      </c>
      <c r="P125" s="2">
        <f t="shared" si="19"/>
        <v>17176.97</v>
      </c>
      <c r="Q125" s="2">
        <f>1010+5226.68</f>
        <v>6236.68</v>
      </c>
      <c r="R125" s="15">
        <v>0</v>
      </c>
    </row>
    <row r="126" spans="1:18">
      <c r="A126" s="14">
        <v>350372</v>
      </c>
      <c r="B126" s="1" t="s">
        <v>28</v>
      </c>
      <c r="C126" s="1" t="s">
        <v>29</v>
      </c>
      <c r="D126" s="1" t="s">
        <v>54</v>
      </c>
      <c r="E126" s="2">
        <v>15680.03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f t="shared" si="17"/>
        <v>21916.71</v>
      </c>
      <c r="L126" s="2">
        <v>1724.8</v>
      </c>
      <c r="M126" s="2">
        <v>3011.54</v>
      </c>
      <c r="N126" s="2">
        <v>3.4</v>
      </c>
      <c r="O126" s="2">
        <f t="shared" si="18"/>
        <v>4739.74</v>
      </c>
      <c r="P126" s="2">
        <f t="shared" si="19"/>
        <v>17176.97</v>
      </c>
      <c r="Q126" s="2">
        <f>1010+5226.68</f>
        <v>6236.68</v>
      </c>
      <c r="R126" s="15">
        <v>0</v>
      </c>
    </row>
    <row r="127" spans="1:18">
      <c r="A127" s="14">
        <v>350373</v>
      </c>
      <c r="B127" s="1" t="s">
        <v>28</v>
      </c>
      <c r="C127" s="1" t="s">
        <v>29</v>
      </c>
      <c r="D127" s="1" t="s">
        <v>32</v>
      </c>
      <c r="E127" s="2">
        <v>15680.03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f t="shared" si="17"/>
        <v>21916.71</v>
      </c>
      <c r="L127" s="2">
        <v>1724.8</v>
      </c>
      <c r="M127" s="2">
        <v>3011.54</v>
      </c>
      <c r="N127" s="2">
        <v>3.4</v>
      </c>
      <c r="O127" s="2">
        <f t="shared" si="18"/>
        <v>4739.74</v>
      </c>
      <c r="P127" s="2">
        <f t="shared" si="19"/>
        <v>17176.97</v>
      </c>
      <c r="Q127" s="2">
        <f>1010+5226.68</f>
        <v>6236.68</v>
      </c>
      <c r="R127" s="15">
        <v>0</v>
      </c>
    </row>
    <row r="128" spans="1:18">
      <c r="A128" s="14">
        <v>350374</v>
      </c>
      <c r="B128" s="1" t="s">
        <v>28</v>
      </c>
      <c r="C128" s="1" t="s">
        <v>29</v>
      </c>
      <c r="D128" s="2" t="s">
        <v>19</v>
      </c>
      <c r="E128" s="2">
        <v>15680.03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f t="shared" si="17"/>
        <v>22295.969999999998</v>
      </c>
      <c r="L128" s="2">
        <v>1724.8</v>
      </c>
      <c r="M128" s="2">
        <v>3011.54</v>
      </c>
      <c r="N128" s="2">
        <v>3.4</v>
      </c>
      <c r="O128" s="2">
        <f t="shared" si="18"/>
        <v>4739.74</v>
      </c>
      <c r="P128" s="2">
        <f t="shared" si="19"/>
        <v>17556.229999999996</v>
      </c>
      <c r="Q128" s="2">
        <f>1010+5226.68</f>
        <v>6236.68</v>
      </c>
      <c r="R128" s="15">
        <v>379.26</v>
      </c>
    </row>
    <row r="129" spans="1:18">
      <c r="A129" s="14">
        <v>350376</v>
      </c>
      <c r="B129" s="1" t="s">
        <v>28</v>
      </c>
      <c r="C129" s="1" t="s">
        <v>29</v>
      </c>
      <c r="D129" s="1" t="s">
        <v>44</v>
      </c>
      <c r="E129" s="2">
        <v>15680.03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f t="shared" si="17"/>
        <v>23433.75</v>
      </c>
      <c r="L129" s="2">
        <v>1724.8</v>
      </c>
      <c r="M129" s="2">
        <v>3011.54</v>
      </c>
      <c r="N129" s="2">
        <v>3.4</v>
      </c>
      <c r="O129" s="2">
        <f t="shared" si="18"/>
        <v>4739.74</v>
      </c>
      <c r="P129" s="2">
        <f t="shared" si="19"/>
        <v>18694.010000000002</v>
      </c>
      <c r="Q129" s="2">
        <f>1010+5226.68+1517.04</f>
        <v>7753.72</v>
      </c>
      <c r="R129" s="15">
        <v>0</v>
      </c>
    </row>
    <row r="130" spans="1:18" s="1" customFormat="1">
      <c r="A130" s="14">
        <v>350377</v>
      </c>
      <c r="B130" s="1" t="s">
        <v>28</v>
      </c>
      <c r="C130" s="1" t="s">
        <v>29</v>
      </c>
      <c r="D130" s="1" t="s">
        <v>55</v>
      </c>
      <c r="E130" s="2">
        <v>15680.03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f t="shared" si="17"/>
        <v>22295.969999999998</v>
      </c>
      <c r="L130" s="2">
        <v>1724.8</v>
      </c>
      <c r="M130" s="2">
        <v>2912.7</v>
      </c>
      <c r="N130" s="2">
        <v>3.4</v>
      </c>
      <c r="O130" s="2">
        <f t="shared" si="18"/>
        <v>4640.8999999999996</v>
      </c>
      <c r="P130" s="2">
        <f t="shared" si="19"/>
        <v>17655.07</v>
      </c>
      <c r="Q130" s="2">
        <f t="shared" ref="Q130:Q137" si="20">1010+5226.68</f>
        <v>6236.68</v>
      </c>
      <c r="R130" s="15">
        <v>379.26</v>
      </c>
    </row>
    <row r="131" spans="1:18">
      <c r="A131" s="14">
        <v>350379</v>
      </c>
      <c r="B131" s="1" t="s">
        <v>28</v>
      </c>
      <c r="C131" s="1" t="s">
        <v>29</v>
      </c>
      <c r="D131" s="1" t="s">
        <v>35</v>
      </c>
      <c r="E131" s="2">
        <v>15680.03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f t="shared" si="17"/>
        <v>21916.71</v>
      </c>
      <c r="L131" s="2">
        <v>1724.8</v>
      </c>
      <c r="M131" s="2">
        <v>2962.12</v>
      </c>
      <c r="N131" s="2">
        <v>3.4</v>
      </c>
      <c r="O131" s="2">
        <f t="shared" si="18"/>
        <v>4690.32</v>
      </c>
      <c r="P131" s="2">
        <f t="shared" si="19"/>
        <v>17226.39</v>
      </c>
      <c r="Q131" s="2">
        <f t="shared" si="20"/>
        <v>6236.68</v>
      </c>
      <c r="R131" s="15">
        <v>0</v>
      </c>
    </row>
    <row r="132" spans="1:18">
      <c r="A132" s="14">
        <v>350380</v>
      </c>
      <c r="B132" s="1" t="s">
        <v>28</v>
      </c>
      <c r="C132" s="1" t="s">
        <v>29</v>
      </c>
      <c r="D132" s="1" t="s">
        <v>52</v>
      </c>
      <c r="E132" s="2">
        <v>15680.03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f t="shared" si="17"/>
        <v>21916.71</v>
      </c>
      <c r="L132" s="2">
        <v>1724.8</v>
      </c>
      <c r="M132" s="2">
        <v>3011.54</v>
      </c>
      <c r="N132" s="2">
        <v>3.4</v>
      </c>
      <c r="O132" s="2">
        <f t="shared" si="18"/>
        <v>4739.74</v>
      </c>
      <c r="P132" s="2">
        <f t="shared" si="19"/>
        <v>17176.97</v>
      </c>
      <c r="Q132" s="2">
        <f t="shared" si="20"/>
        <v>6236.68</v>
      </c>
      <c r="R132" s="15">
        <v>0</v>
      </c>
    </row>
    <row r="133" spans="1:18">
      <c r="A133" s="14">
        <v>350381</v>
      </c>
      <c r="B133" s="1" t="s">
        <v>28</v>
      </c>
      <c r="C133" s="1" t="s">
        <v>29</v>
      </c>
      <c r="D133" s="1" t="s">
        <v>19</v>
      </c>
      <c r="E133" s="2">
        <v>15680.03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f t="shared" si="17"/>
        <v>22295.969999999998</v>
      </c>
      <c r="L133" s="2">
        <v>1724.8</v>
      </c>
      <c r="M133" s="2">
        <v>3011.54</v>
      </c>
      <c r="N133" s="2">
        <v>3.4</v>
      </c>
      <c r="O133" s="2">
        <f t="shared" si="18"/>
        <v>4739.74</v>
      </c>
      <c r="P133" s="2">
        <f t="shared" si="19"/>
        <v>17556.229999999996</v>
      </c>
      <c r="Q133" s="2">
        <f t="shared" si="20"/>
        <v>6236.68</v>
      </c>
      <c r="R133" s="15">
        <v>379.26</v>
      </c>
    </row>
    <row r="134" spans="1:18">
      <c r="A134" s="14">
        <v>350382</v>
      </c>
      <c r="B134" s="1" t="s">
        <v>28</v>
      </c>
      <c r="C134" s="1" t="s">
        <v>29</v>
      </c>
      <c r="D134" s="1" t="s">
        <v>46</v>
      </c>
      <c r="E134" s="2">
        <v>15680.03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f t="shared" si="17"/>
        <v>21916.71</v>
      </c>
      <c r="L134" s="2">
        <v>1724.8</v>
      </c>
      <c r="M134" s="2">
        <v>3011.54</v>
      </c>
      <c r="N134" s="2">
        <v>3.4</v>
      </c>
      <c r="O134" s="2">
        <f t="shared" si="18"/>
        <v>4739.74</v>
      </c>
      <c r="P134" s="2">
        <f t="shared" si="19"/>
        <v>17176.97</v>
      </c>
      <c r="Q134" s="2">
        <f t="shared" si="20"/>
        <v>6236.68</v>
      </c>
      <c r="R134" s="15">
        <v>0</v>
      </c>
    </row>
    <row r="135" spans="1:18">
      <c r="A135" s="14">
        <v>350383</v>
      </c>
      <c r="B135" s="1" t="s">
        <v>28</v>
      </c>
      <c r="C135" s="1" t="s">
        <v>29</v>
      </c>
      <c r="D135" s="1" t="s">
        <v>49</v>
      </c>
      <c r="E135" s="2">
        <v>15680.03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f t="shared" si="17"/>
        <v>23433.75</v>
      </c>
      <c r="L135" s="2">
        <v>1724.8</v>
      </c>
      <c r="M135" s="2">
        <v>3011.54</v>
      </c>
      <c r="N135" s="2">
        <v>3.4</v>
      </c>
      <c r="O135" s="2">
        <f t="shared" si="18"/>
        <v>4739.74</v>
      </c>
      <c r="P135" s="2">
        <f t="shared" si="19"/>
        <v>18694.010000000002</v>
      </c>
      <c r="Q135" s="2">
        <f t="shared" si="20"/>
        <v>6236.68</v>
      </c>
      <c r="R135" s="15">
        <v>1517.04</v>
      </c>
    </row>
    <row r="136" spans="1:18">
      <c r="A136" s="14">
        <v>350384</v>
      </c>
      <c r="B136" s="1" t="s">
        <v>28</v>
      </c>
      <c r="C136" s="1" t="s">
        <v>29</v>
      </c>
      <c r="D136" s="1" t="s">
        <v>19</v>
      </c>
      <c r="E136" s="2">
        <v>15680.03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f t="shared" si="17"/>
        <v>22295.969999999998</v>
      </c>
      <c r="L136" s="2">
        <v>1724.8</v>
      </c>
      <c r="M136" s="2">
        <v>3011.54</v>
      </c>
      <c r="N136" s="2">
        <v>3.4</v>
      </c>
      <c r="O136" s="2">
        <f t="shared" si="18"/>
        <v>4739.74</v>
      </c>
      <c r="P136" s="2">
        <f t="shared" si="19"/>
        <v>17556.229999999996</v>
      </c>
      <c r="Q136" s="2">
        <f t="shared" si="20"/>
        <v>6236.68</v>
      </c>
      <c r="R136" s="15">
        <v>379.26</v>
      </c>
    </row>
    <row r="137" spans="1:18">
      <c r="A137" s="14">
        <v>350385</v>
      </c>
      <c r="B137" s="1" t="s">
        <v>28</v>
      </c>
      <c r="C137" s="1" t="s">
        <v>29</v>
      </c>
      <c r="D137" s="1" t="s">
        <v>21</v>
      </c>
      <c r="E137" s="2">
        <v>15680.03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f t="shared" si="17"/>
        <v>21916.71</v>
      </c>
      <c r="L137" s="2">
        <v>1724.8</v>
      </c>
      <c r="M137" s="2">
        <v>3011.54</v>
      </c>
      <c r="N137" s="2">
        <v>3.4</v>
      </c>
      <c r="O137" s="2">
        <f t="shared" si="18"/>
        <v>4739.74</v>
      </c>
      <c r="P137" s="2">
        <f t="shared" si="19"/>
        <v>17176.97</v>
      </c>
      <c r="Q137" s="2">
        <f t="shared" si="20"/>
        <v>6236.68</v>
      </c>
      <c r="R137" s="15">
        <v>0</v>
      </c>
    </row>
    <row r="138" spans="1:18">
      <c r="A138" s="14">
        <v>350386</v>
      </c>
      <c r="B138" s="1" t="s">
        <v>28</v>
      </c>
      <c r="C138" s="1" t="s">
        <v>29</v>
      </c>
      <c r="D138" s="2" t="s">
        <v>19</v>
      </c>
      <c r="E138" s="2">
        <v>15680.03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f t="shared" si="17"/>
        <v>22295.97</v>
      </c>
      <c r="L138" s="2">
        <v>1724.8</v>
      </c>
      <c r="M138" s="2">
        <v>3011.54</v>
      </c>
      <c r="N138" s="2">
        <v>3.4</v>
      </c>
      <c r="O138" s="2">
        <f t="shared" si="18"/>
        <v>4739.74</v>
      </c>
      <c r="P138" s="2">
        <f t="shared" si="19"/>
        <v>17556.230000000003</v>
      </c>
      <c r="Q138" s="2">
        <f>1010+5226.68+379.26</f>
        <v>6615.9400000000005</v>
      </c>
      <c r="R138" s="15">
        <v>0</v>
      </c>
    </row>
    <row r="139" spans="1:18">
      <c r="A139" s="14">
        <v>350387</v>
      </c>
      <c r="B139" s="1" t="s">
        <v>28</v>
      </c>
      <c r="C139" s="1" t="s">
        <v>29</v>
      </c>
      <c r="D139" s="1" t="s">
        <v>49</v>
      </c>
      <c r="E139" s="2">
        <v>15680.03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f t="shared" si="17"/>
        <v>23433.75</v>
      </c>
      <c r="L139" s="2">
        <v>1724.8</v>
      </c>
      <c r="M139" s="2">
        <v>2027.81</v>
      </c>
      <c r="N139" s="2">
        <f>3.4+3577.19</f>
        <v>3580.59</v>
      </c>
      <c r="O139" s="2">
        <f t="shared" si="18"/>
        <v>7333.2</v>
      </c>
      <c r="P139" s="2">
        <f t="shared" si="19"/>
        <v>16100.55</v>
      </c>
      <c r="Q139" s="2">
        <f>1010+5226.68</f>
        <v>6236.68</v>
      </c>
      <c r="R139" s="15">
        <v>1517.04</v>
      </c>
    </row>
    <row r="140" spans="1:18">
      <c r="A140" s="14">
        <v>350388</v>
      </c>
      <c r="B140" s="1" t="s">
        <v>28</v>
      </c>
      <c r="C140" s="1" t="s">
        <v>29</v>
      </c>
      <c r="D140" s="1" t="s">
        <v>44</v>
      </c>
      <c r="E140" s="2">
        <v>15680.03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f t="shared" si="17"/>
        <v>23433.75</v>
      </c>
      <c r="L140" s="2">
        <v>1724.8</v>
      </c>
      <c r="M140" s="2">
        <v>3011.54</v>
      </c>
      <c r="N140" s="2">
        <v>3.4</v>
      </c>
      <c r="O140" s="2">
        <f t="shared" si="18"/>
        <v>4739.74</v>
      </c>
      <c r="P140" s="2">
        <f t="shared" si="19"/>
        <v>18694.010000000002</v>
      </c>
      <c r="Q140" s="2">
        <f>1010+5226.68+1517.04</f>
        <v>7753.72</v>
      </c>
      <c r="R140" s="15">
        <v>0</v>
      </c>
    </row>
    <row r="141" spans="1:18">
      <c r="A141" s="20">
        <v>350411</v>
      </c>
      <c r="B141" s="1" t="s">
        <v>25</v>
      </c>
      <c r="C141" s="1" t="s">
        <v>26</v>
      </c>
      <c r="D141" s="1" t="s">
        <v>19</v>
      </c>
      <c r="E141" s="2">
        <v>820.5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f t="shared" si="17"/>
        <v>1830.5</v>
      </c>
      <c r="L141" s="2">
        <v>90.26</v>
      </c>
      <c r="M141" s="2">
        <v>0</v>
      </c>
      <c r="N141" s="2">
        <v>3.4</v>
      </c>
      <c r="O141" s="2">
        <f t="shared" si="18"/>
        <v>93.660000000000011</v>
      </c>
      <c r="P141" s="2">
        <f t="shared" si="19"/>
        <v>1736.84</v>
      </c>
      <c r="Q141" s="2">
        <v>1010</v>
      </c>
      <c r="R141" s="15">
        <v>0</v>
      </c>
    </row>
    <row r="142" spans="1:18">
      <c r="A142" s="20">
        <v>350412</v>
      </c>
      <c r="B142" s="1" t="s">
        <v>25</v>
      </c>
      <c r="C142" s="1" t="s">
        <v>26</v>
      </c>
      <c r="D142" s="1" t="s">
        <v>19</v>
      </c>
      <c r="E142" s="2">
        <v>820.5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f t="shared" si="17"/>
        <v>1830.5</v>
      </c>
      <c r="L142" s="2">
        <v>90.26</v>
      </c>
      <c r="M142" s="2">
        <v>0</v>
      </c>
      <c r="N142" s="2">
        <v>3.4</v>
      </c>
      <c r="O142" s="2">
        <f t="shared" si="18"/>
        <v>93.660000000000011</v>
      </c>
      <c r="P142" s="2">
        <f t="shared" si="19"/>
        <v>1736.84</v>
      </c>
      <c r="Q142" s="2">
        <v>1010</v>
      </c>
      <c r="R142" s="15">
        <v>0</v>
      </c>
    </row>
    <row r="143" spans="1:18">
      <c r="A143" s="20">
        <v>350413</v>
      </c>
      <c r="B143" s="1" t="s">
        <v>25</v>
      </c>
      <c r="C143" s="1" t="s">
        <v>26</v>
      </c>
      <c r="D143" s="1" t="s">
        <v>19</v>
      </c>
      <c r="E143" s="2">
        <v>820.5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f t="shared" si="17"/>
        <v>1830.5</v>
      </c>
      <c r="L143" s="2">
        <v>90.26</v>
      </c>
      <c r="M143" s="2">
        <v>0</v>
      </c>
      <c r="N143" s="2">
        <v>3.4</v>
      </c>
      <c r="O143" s="2">
        <f t="shared" si="18"/>
        <v>93.660000000000011</v>
      </c>
      <c r="P143" s="2">
        <f t="shared" si="19"/>
        <v>1736.84</v>
      </c>
      <c r="Q143" s="2">
        <v>1010</v>
      </c>
      <c r="R143" s="15">
        <v>0</v>
      </c>
    </row>
    <row r="144" spans="1:18">
      <c r="A144" s="20">
        <v>350414</v>
      </c>
      <c r="B144" s="1" t="s">
        <v>22</v>
      </c>
      <c r="C144" s="1" t="s">
        <v>23</v>
      </c>
      <c r="D144" s="1" t="s">
        <v>19</v>
      </c>
      <c r="E144" s="2">
        <v>1879.7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f t="shared" si="17"/>
        <v>2889.7</v>
      </c>
      <c r="L144" s="2">
        <v>206.77</v>
      </c>
      <c r="M144" s="2">
        <v>0</v>
      </c>
      <c r="N144" s="2">
        <v>3.4</v>
      </c>
      <c r="O144" s="2">
        <f t="shared" si="18"/>
        <v>210.17000000000002</v>
      </c>
      <c r="P144" s="2">
        <f t="shared" si="19"/>
        <v>2679.5299999999997</v>
      </c>
      <c r="Q144" s="2">
        <v>1010</v>
      </c>
      <c r="R144" s="15">
        <v>0</v>
      </c>
    </row>
    <row r="145" spans="1:18">
      <c r="A145" s="20">
        <v>350415</v>
      </c>
      <c r="B145" s="1" t="s">
        <v>25</v>
      </c>
      <c r="C145" s="1" t="s">
        <v>26</v>
      </c>
      <c r="D145" s="1" t="s">
        <v>33</v>
      </c>
      <c r="E145" s="2">
        <v>820.5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f t="shared" si="17"/>
        <v>1830.5</v>
      </c>
      <c r="L145" s="2">
        <v>90.26</v>
      </c>
      <c r="M145" s="2">
        <v>0</v>
      </c>
      <c r="N145" s="2">
        <v>3.4</v>
      </c>
      <c r="O145" s="2">
        <f t="shared" si="18"/>
        <v>93.660000000000011</v>
      </c>
      <c r="P145" s="2">
        <f t="shared" si="19"/>
        <v>1736.84</v>
      </c>
      <c r="Q145" s="2">
        <v>1010</v>
      </c>
      <c r="R145" s="15">
        <v>0</v>
      </c>
    </row>
    <row r="146" spans="1:18">
      <c r="A146" s="20">
        <v>350416</v>
      </c>
      <c r="B146" s="1" t="s">
        <v>22</v>
      </c>
      <c r="C146" s="1" t="s">
        <v>23</v>
      </c>
      <c r="D146" s="1" t="s">
        <v>19</v>
      </c>
      <c r="E146" s="2">
        <v>1879.7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f t="shared" si="17"/>
        <v>2889.7</v>
      </c>
      <c r="L146" s="2">
        <v>206.77</v>
      </c>
      <c r="M146" s="2">
        <v>0</v>
      </c>
      <c r="N146" s="2">
        <v>3.4</v>
      </c>
      <c r="O146" s="2">
        <f t="shared" si="18"/>
        <v>210.17000000000002</v>
      </c>
      <c r="P146" s="2">
        <f t="shared" si="19"/>
        <v>2679.5299999999997</v>
      </c>
      <c r="Q146" s="2">
        <v>1010</v>
      </c>
      <c r="R146" s="15">
        <v>0</v>
      </c>
    </row>
    <row r="147" spans="1:18">
      <c r="A147" s="20">
        <v>350417</v>
      </c>
      <c r="B147" s="1" t="s">
        <v>25</v>
      </c>
      <c r="C147" s="1" t="s">
        <v>26</v>
      </c>
      <c r="D147" s="1" t="s">
        <v>19</v>
      </c>
      <c r="E147" s="2">
        <v>783.21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f t="shared" si="17"/>
        <v>1793.21</v>
      </c>
      <c r="L147" s="2">
        <v>86.15</v>
      </c>
      <c r="M147" s="2">
        <v>0</v>
      </c>
      <c r="N147" s="2">
        <v>3.4</v>
      </c>
      <c r="O147" s="2">
        <f t="shared" si="18"/>
        <v>89.550000000000011</v>
      </c>
      <c r="P147" s="2">
        <f t="shared" si="19"/>
        <v>1703.66</v>
      </c>
      <c r="Q147" s="2">
        <v>1010</v>
      </c>
      <c r="R147" s="15">
        <v>0</v>
      </c>
    </row>
    <row r="148" spans="1:18">
      <c r="A148" s="20">
        <v>350418</v>
      </c>
      <c r="B148" s="1" t="s">
        <v>22</v>
      </c>
      <c r="C148" s="1" t="s">
        <v>23</v>
      </c>
      <c r="D148" s="1" t="s">
        <v>51</v>
      </c>
      <c r="E148" s="2">
        <v>1879.7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f t="shared" si="17"/>
        <v>2889.7</v>
      </c>
      <c r="L148" s="2">
        <v>206.77</v>
      </c>
      <c r="M148" s="2">
        <v>0</v>
      </c>
      <c r="N148" s="2">
        <v>3.4</v>
      </c>
      <c r="O148" s="2">
        <f t="shared" si="18"/>
        <v>210.17000000000002</v>
      </c>
      <c r="P148" s="2">
        <f t="shared" si="19"/>
        <v>2679.5299999999997</v>
      </c>
      <c r="Q148" s="2">
        <v>1010</v>
      </c>
      <c r="R148" s="15">
        <v>0</v>
      </c>
    </row>
    <row r="149" spans="1:18">
      <c r="A149" s="20">
        <v>350419</v>
      </c>
      <c r="B149" s="1" t="s">
        <v>25</v>
      </c>
      <c r="C149" s="1" t="s">
        <v>26</v>
      </c>
      <c r="D149" s="1" t="s">
        <v>19</v>
      </c>
      <c r="E149" s="2">
        <v>783.21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f t="shared" si="17"/>
        <v>1793.21</v>
      </c>
      <c r="L149" s="2">
        <v>86.15</v>
      </c>
      <c r="M149" s="2">
        <v>0</v>
      </c>
      <c r="N149" s="2">
        <v>3.4</v>
      </c>
      <c r="O149" s="2">
        <f t="shared" si="18"/>
        <v>89.550000000000011</v>
      </c>
      <c r="P149" s="2">
        <f t="shared" si="19"/>
        <v>1703.66</v>
      </c>
      <c r="Q149" s="2">
        <v>1010</v>
      </c>
      <c r="R149" s="15">
        <v>0</v>
      </c>
    </row>
    <row r="150" spans="1:18">
      <c r="A150" s="20">
        <v>350420</v>
      </c>
      <c r="B150" s="1" t="s">
        <v>22</v>
      </c>
      <c r="C150" s="1" t="s">
        <v>23</v>
      </c>
      <c r="D150" s="1" t="s">
        <v>35</v>
      </c>
      <c r="E150" s="2">
        <v>1969.21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f t="shared" ref="K150:K151" si="21">SUM(E150:J150)+Q150+R150</f>
        <v>2979.21</v>
      </c>
      <c r="L150" s="2">
        <v>216.61</v>
      </c>
      <c r="M150" s="2">
        <v>0</v>
      </c>
      <c r="N150" s="2">
        <v>3.4</v>
      </c>
      <c r="O150" s="2">
        <f t="shared" si="18"/>
        <v>220.01000000000002</v>
      </c>
      <c r="P150" s="2">
        <f t="shared" si="19"/>
        <v>2759.2</v>
      </c>
      <c r="Q150" s="2">
        <v>1010</v>
      </c>
      <c r="R150" s="15">
        <v>0</v>
      </c>
    </row>
    <row r="151" spans="1:18">
      <c r="A151" s="20">
        <v>350421</v>
      </c>
      <c r="B151" s="1" t="s">
        <v>22</v>
      </c>
      <c r="C151" s="1" t="s">
        <v>23</v>
      </c>
      <c r="D151" s="1" t="s">
        <v>55</v>
      </c>
      <c r="E151" s="2">
        <v>1611.17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f t="shared" si="21"/>
        <v>2621.17</v>
      </c>
      <c r="L151" s="2">
        <v>177.23</v>
      </c>
      <c r="M151" s="2">
        <v>0</v>
      </c>
      <c r="N151" s="2">
        <v>3.4</v>
      </c>
      <c r="O151" s="2">
        <f t="shared" si="18"/>
        <v>180.63</v>
      </c>
      <c r="P151" s="2">
        <f t="shared" si="19"/>
        <v>2440.54</v>
      </c>
      <c r="Q151" s="2">
        <v>1010</v>
      </c>
      <c r="R151" s="15">
        <v>0</v>
      </c>
    </row>
    <row r="152" spans="1:18">
      <c r="A152" s="20">
        <v>350423</v>
      </c>
      <c r="B152" s="1" t="s">
        <v>25</v>
      </c>
      <c r="C152" s="1" t="s">
        <v>26</v>
      </c>
      <c r="D152" s="1" t="s">
        <v>19</v>
      </c>
      <c r="E152" s="2">
        <v>671.32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f>SUM(E152:J152)+Q152+R152</f>
        <v>1681.3200000000002</v>
      </c>
      <c r="L152" s="2">
        <v>73.849999999999994</v>
      </c>
      <c r="M152" s="2">
        <v>0</v>
      </c>
      <c r="N152" s="2">
        <v>3.4</v>
      </c>
      <c r="O152" s="2">
        <f t="shared" ref="O152:O183" si="22">SUM(L152:N152)</f>
        <v>77.25</v>
      </c>
      <c r="P152" s="2">
        <f t="shared" ref="P152:P183" si="23">K152-O152</f>
        <v>1604.0700000000002</v>
      </c>
      <c r="Q152" s="2">
        <v>1010</v>
      </c>
      <c r="R152" s="15">
        <v>0</v>
      </c>
    </row>
    <row r="153" spans="1:18">
      <c r="A153" s="20">
        <v>350424</v>
      </c>
      <c r="B153" s="1" t="s">
        <v>22</v>
      </c>
      <c r="C153" s="1" t="s">
        <v>23</v>
      </c>
      <c r="D153" s="1" t="s">
        <v>46</v>
      </c>
      <c r="E153" s="2">
        <v>1969.21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f t="shared" ref="K153:K157" si="24">SUM(E153:J153)+Q153+R153</f>
        <v>2979.21</v>
      </c>
      <c r="L153" s="2">
        <v>216.61</v>
      </c>
      <c r="M153" s="2">
        <v>0</v>
      </c>
      <c r="N153" s="2">
        <v>3.4</v>
      </c>
      <c r="O153" s="2">
        <f t="shared" si="22"/>
        <v>220.01000000000002</v>
      </c>
      <c r="P153" s="2">
        <f t="shared" si="23"/>
        <v>2759.2</v>
      </c>
      <c r="Q153" s="2">
        <v>1010</v>
      </c>
      <c r="R153" s="15">
        <v>0</v>
      </c>
    </row>
    <row r="154" spans="1:18">
      <c r="A154" s="20">
        <v>350425</v>
      </c>
      <c r="B154" s="1" t="s">
        <v>22</v>
      </c>
      <c r="C154" s="1" t="s">
        <v>59</v>
      </c>
      <c r="D154" s="1" t="s">
        <v>19</v>
      </c>
      <c r="E154" s="2">
        <v>1879.7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f t="shared" si="24"/>
        <v>2889.7</v>
      </c>
      <c r="L154" s="2">
        <v>206.77</v>
      </c>
      <c r="M154" s="2">
        <v>0</v>
      </c>
      <c r="N154" s="2">
        <v>3.4</v>
      </c>
      <c r="O154" s="2">
        <f t="shared" si="22"/>
        <v>210.17000000000002</v>
      </c>
      <c r="P154" s="2">
        <f t="shared" si="23"/>
        <v>2679.5299999999997</v>
      </c>
      <c r="Q154" s="2">
        <v>1010</v>
      </c>
      <c r="R154" s="15">
        <v>0</v>
      </c>
    </row>
    <row r="155" spans="1:18">
      <c r="A155" s="20">
        <v>350426</v>
      </c>
      <c r="B155" s="1" t="s">
        <v>22</v>
      </c>
      <c r="C155" s="1" t="s">
        <v>23</v>
      </c>
      <c r="D155" s="1" t="s">
        <v>55</v>
      </c>
      <c r="E155" s="2">
        <v>1969.21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f t="shared" si="24"/>
        <v>2979.21</v>
      </c>
      <c r="L155" s="2">
        <v>216.61</v>
      </c>
      <c r="M155" s="2">
        <v>0</v>
      </c>
      <c r="N155" s="2">
        <v>3.4</v>
      </c>
      <c r="O155" s="2">
        <f t="shared" si="22"/>
        <v>220.01000000000002</v>
      </c>
      <c r="P155" s="2">
        <f t="shared" si="23"/>
        <v>2759.2</v>
      </c>
      <c r="Q155" s="2">
        <v>1010</v>
      </c>
      <c r="R155" s="15">
        <v>0</v>
      </c>
    </row>
    <row r="156" spans="1:18">
      <c r="A156" s="20">
        <v>350427</v>
      </c>
      <c r="B156" s="1" t="s">
        <v>22</v>
      </c>
      <c r="C156" s="1" t="s">
        <v>39</v>
      </c>
      <c r="D156" s="1" t="s">
        <v>19</v>
      </c>
      <c r="E156" s="2">
        <v>1969.21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f t="shared" si="24"/>
        <v>2979.21</v>
      </c>
      <c r="L156" s="2">
        <v>216.61</v>
      </c>
      <c r="M156" s="2">
        <v>0</v>
      </c>
      <c r="N156" s="2">
        <v>3.4</v>
      </c>
      <c r="O156" s="2">
        <f t="shared" si="22"/>
        <v>220.01000000000002</v>
      </c>
      <c r="P156" s="2">
        <f t="shared" si="23"/>
        <v>2759.2</v>
      </c>
      <c r="Q156" s="2">
        <v>1010</v>
      </c>
      <c r="R156" s="15">
        <v>0</v>
      </c>
    </row>
    <row r="157" spans="1:18">
      <c r="A157" s="20">
        <v>350428</v>
      </c>
      <c r="B157" s="1" t="s">
        <v>22</v>
      </c>
      <c r="C157" s="1" t="s">
        <v>23</v>
      </c>
      <c r="D157" s="1" t="s">
        <v>19</v>
      </c>
      <c r="E157" s="2">
        <v>1969.21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f t="shared" si="24"/>
        <v>2979.21</v>
      </c>
      <c r="L157" s="2">
        <v>216.61</v>
      </c>
      <c r="M157" s="2">
        <v>0</v>
      </c>
      <c r="N157" s="2">
        <v>3.4</v>
      </c>
      <c r="O157" s="2">
        <f t="shared" si="22"/>
        <v>220.01000000000002</v>
      </c>
      <c r="P157" s="2">
        <f t="shared" si="23"/>
        <v>2759.2</v>
      </c>
      <c r="Q157" s="2">
        <v>1010</v>
      </c>
      <c r="R157" s="15">
        <v>0</v>
      </c>
    </row>
    <row r="158" spans="1:18">
      <c r="A158" s="20">
        <v>350429</v>
      </c>
      <c r="B158" s="1" t="s">
        <v>25</v>
      </c>
      <c r="C158" s="1" t="s">
        <v>26</v>
      </c>
      <c r="D158" s="1" t="s">
        <v>19</v>
      </c>
      <c r="E158" s="2">
        <v>820.5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f>SUM(E158:J158)+Q158+R158</f>
        <v>1830.5</v>
      </c>
      <c r="L158" s="2">
        <v>90.26</v>
      </c>
      <c r="M158" s="2">
        <v>0</v>
      </c>
      <c r="N158" s="2">
        <v>3.4</v>
      </c>
      <c r="O158" s="2">
        <f t="shared" si="22"/>
        <v>93.660000000000011</v>
      </c>
      <c r="P158" s="2">
        <f t="shared" si="23"/>
        <v>1736.84</v>
      </c>
      <c r="Q158" s="2">
        <v>1010</v>
      </c>
      <c r="R158" s="15">
        <v>0</v>
      </c>
    </row>
    <row r="159" spans="1:18">
      <c r="A159" s="20">
        <v>350430</v>
      </c>
      <c r="B159" s="1" t="s">
        <v>22</v>
      </c>
      <c r="C159" s="1" t="s">
        <v>23</v>
      </c>
      <c r="D159" s="1" t="s">
        <v>52</v>
      </c>
      <c r="E159" s="2">
        <v>1611.17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f>SUM(E159:J159)+Q159+R159</f>
        <v>2621.17</v>
      </c>
      <c r="L159" s="2">
        <v>177.23</v>
      </c>
      <c r="M159" s="2">
        <v>0</v>
      </c>
      <c r="N159" s="2">
        <v>3.4</v>
      </c>
      <c r="O159" s="2">
        <f t="shared" si="22"/>
        <v>180.63</v>
      </c>
      <c r="P159" s="2">
        <f t="shared" si="23"/>
        <v>2440.54</v>
      </c>
      <c r="Q159" s="2">
        <v>1010</v>
      </c>
      <c r="R159" s="15">
        <v>0</v>
      </c>
    </row>
    <row r="160" spans="1:18">
      <c r="A160" s="20">
        <v>350431</v>
      </c>
      <c r="B160" s="1" t="s">
        <v>25</v>
      </c>
      <c r="C160" s="1" t="s">
        <v>26</v>
      </c>
      <c r="D160" s="1" t="s">
        <v>30</v>
      </c>
      <c r="E160" s="2">
        <v>671.32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f>SUM(E160:J160)+Q160+R160</f>
        <v>1681.3200000000002</v>
      </c>
      <c r="L160" s="2">
        <v>73.849999999999994</v>
      </c>
      <c r="M160" s="2">
        <v>0</v>
      </c>
      <c r="N160" s="2">
        <v>3.4</v>
      </c>
      <c r="O160" s="2">
        <f t="shared" si="22"/>
        <v>77.25</v>
      </c>
      <c r="P160" s="2">
        <f t="shared" si="23"/>
        <v>1604.0700000000002</v>
      </c>
      <c r="Q160" s="2">
        <v>1010</v>
      </c>
      <c r="R160" s="15">
        <v>0</v>
      </c>
    </row>
    <row r="161" spans="1:18">
      <c r="A161" s="20">
        <v>350432</v>
      </c>
      <c r="B161" s="1" t="s">
        <v>22</v>
      </c>
      <c r="C161" s="1" t="s">
        <v>23</v>
      </c>
      <c r="D161" s="1" t="s">
        <v>56</v>
      </c>
      <c r="E161" s="2">
        <v>1879.7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f>SUM(E161:J161)+Q161+R161</f>
        <v>2889.7</v>
      </c>
      <c r="L161" s="2">
        <v>206.77</v>
      </c>
      <c r="M161" s="2">
        <v>0</v>
      </c>
      <c r="N161" s="2">
        <v>3.4</v>
      </c>
      <c r="O161" s="2">
        <f t="shared" si="22"/>
        <v>210.17000000000002</v>
      </c>
      <c r="P161" s="2">
        <f t="shared" si="23"/>
        <v>2679.5299999999997</v>
      </c>
      <c r="Q161" s="2">
        <v>1010</v>
      </c>
      <c r="R161" s="15">
        <v>0</v>
      </c>
    </row>
    <row r="162" spans="1:18">
      <c r="A162" s="20">
        <v>350433</v>
      </c>
      <c r="B162" s="1" t="s">
        <v>25</v>
      </c>
      <c r="C162" s="1" t="s">
        <v>26</v>
      </c>
      <c r="D162" s="1" t="s">
        <v>19</v>
      </c>
      <c r="E162" s="2">
        <v>634.03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f>SUM(E162:J162)+Q162+R162</f>
        <v>1644.03</v>
      </c>
      <c r="L162" s="2">
        <v>69.739999999999995</v>
      </c>
      <c r="M162" s="2">
        <v>0</v>
      </c>
      <c r="N162" s="2">
        <v>3.4</v>
      </c>
      <c r="O162" s="2">
        <f t="shared" si="22"/>
        <v>73.14</v>
      </c>
      <c r="P162" s="2">
        <f t="shared" si="23"/>
        <v>1570.8899999999999</v>
      </c>
      <c r="Q162" s="2">
        <v>1010</v>
      </c>
      <c r="R162" s="15">
        <v>0</v>
      </c>
    </row>
    <row r="163" spans="1:18">
      <c r="A163" s="20">
        <v>350434</v>
      </c>
      <c r="B163" s="1" t="s">
        <v>22</v>
      </c>
      <c r="C163" s="1" t="s">
        <v>23</v>
      </c>
      <c r="D163" s="1" t="s">
        <v>19</v>
      </c>
      <c r="E163" s="2">
        <v>1611.17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f t="shared" ref="K163:K173" si="25">SUM(E163:J163)+Q163+R163</f>
        <v>2621.17</v>
      </c>
      <c r="L163" s="2">
        <v>177.23</v>
      </c>
      <c r="M163" s="2">
        <v>0</v>
      </c>
      <c r="N163" s="2">
        <v>3.4</v>
      </c>
      <c r="O163" s="2">
        <f t="shared" si="22"/>
        <v>180.63</v>
      </c>
      <c r="P163" s="2">
        <f t="shared" si="23"/>
        <v>2440.54</v>
      </c>
      <c r="Q163" s="2">
        <v>1010</v>
      </c>
      <c r="R163" s="15">
        <v>0</v>
      </c>
    </row>
    <row r="164" spans="1:18">
      <c r="A164" s="20">
        <v>350435</v>
      </c>
      <c r="B164" s="1" t="s">
        <v>22</v>
      </c>
      <c r="C164" s="1" t="s">
        <v>23</v>
      </c>
      <c r="D164" s="1" t="s">
        <v>60</v>
      </c>
      <c r="E164" s="2">
        <v>1611.17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f t="shared" si="25"/>
        <v>2621.17</v>
      </c>
      <c r="L164" s="2">
        <v>177.23</v>
      </c>
      <c r="M164" s="2">
        <v>0</v>
      </c>
      <c r="N164" s="2">
        <v>3.4</v>
      </c>
      <c r="O164" s="2">
        <f t="shared" si="22"/>
        <v>180.63</v>
      </c>
      <c r="P164" s="2">
        <f t="shared" si="23"/>
        <v>2440.54</v>
      </c>
      <c r="Q164" s="2">
        <v>1010</v>
      </c>
      <c r="R164" s="15">
        <v>0</v>
      </c>
    </row>
    <row r="165" spans="1:18">
      <c r="A165" s="20">
        <v>350436</v>
      </c>
      <c r="B165" s="1" t="s">
        <v>22</v>
      </c>
      <c r="C165" s="1" t="s">
        <v>23</v>
      </c>
      <c r="D165" s="1" t="s">
        <v>34</v>
      </c>
      <c r="E165" s="2">
        <v>1879.7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f t="shared" si="25"/>
        <v>2889.7</v>
      </c>
      <c r="L165" s="2">
        <v>206.77</v>
      </c>
      <c r="M165" s="2">
        <v>0</v>
      </c>
      <c r="N165" s="2">
        <v>3.4</v>
      </c>
      <c r="O165" s="2">
        <f t="shared" si="22"/>
        <v>210.17000000000002</v>
      </c>
      <c r="P165" s="2">
        <f t="shared" si="23"/>
        <v>2679.5299999999997</v>
      </c>
      <c r="Q165" s="2">
        <v>1010</v>
      </c>
      <c r="R165" s="15">
        <v>0</v>
      </c>
    </row>
    <row r="166" spans="1:18">
      <c r="A166" s="20">
        <v>350437</v>
      </c>
      <c r="B166" s="1" t="s">
        <v>22</v>
      </c>
      <c r="C166" s="1" t="s">
        <v>23</v>
      </c>
      <c r="D166" s="1" t="s">
        <v>49</v>
      </c>
      <c r="E166" s="2">
        <v>1521.66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f t="shared" si="25"/>
        <v>2531.66</v>
      </c>
      <c r="L166" s="2">
        <v>167.38</v>
      </c>
      <c r="M166" s="2">
        <v>0</v>
      </c>
      <c r="N166" s="2">
        <v>3.4</v>
      </c>
      <c r="O166" s="2">
        <f t="shared" si="22"/>
        <v>170.78</v>
      </c>
      <c r="P166" s="2">
        <f t="shared" si="23"/>
        <v>2360.8799999999997</v>
      </c>
      <c r="Q166" s="2">
        <v>1010</v>
      </c>
      <c r="R166" s="15">
        <v>0</v>
      </c>
    </row>
    <row r="167" spans="1:18">
      <c r="A167" s="20">
        <v>350438</v>
      </c>
      <c r="B167" s="1" t="s">
        <v>22</v>
      </c>
      <c r="C167" s="1" t="s">
        <v>23</v>
      </c>
      <c r="D167" s="1" t="s">
        <v>46</v>
      </c>
      <c r="E167" s="2">
        <v>1521.66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f t="shared" si="25"/>
        <v>2531.66</v>
      </c>
      <c r="L167" s="2">
        <v>167.38</v>
      </c>
      <c r="M167" s="2">
        <v>0</v>
      </c>
      <c r="N167" s="2">
        <v>3.4</v>
      </c>
      <c r="O167" s="2">
        <f t="shared" si="22"/>
        <v>170.78</v>
      </c>
      <c r="P167" s="2">
        <f t="shared" si="23"/>
        <v>2360.8799999999997</v>
      </c>
      <c r="Q167" s="2">
        <v>1010</v>
      </c>
      <c r="R167" s="15">
        <v>0</v>
      </c>
    </row>
    <row r="168" spans="1:18">
      <c r="A168" s="20">
        <v>350439</v>
      </c>
      <c r="B168" s="1" t="s">
        <v>22</v>
      </c>
      <c r="C168" s="1" t="s">
        <v>23</v>
      </c>
      <c r="D168" s="1" t="s">
        <v>47</v>
      </c>
      <c r="E168" s="2">
        <v>1521.66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f t="shared" si="25"/>
        <v>2531.66</v>
      </c>
      <c r="L168" s="2">
        <v>167.38</v>
      </c>
      <c r="M168" s="2">
        <v>0</v>
      </c>
      <c r="N168" s="2">
        <v>3.4</v>
      </c>
      <c r="O168" s="2">
        <f t="shared" si="22"/>
        <v>170.78</v>
      </c>
      <c r="P168" s="2">
        <f t="shared" si="23"/>
        <v>2360.8799999999997</v>
      </c>
      <c r="Q168" s="2">
        <v>1010</v>
      </c>
      <c r="R168" s="15">
        <v>0</v>
      </c>
    </row>
    <row r="169" spans="1:18">
      <c r="A169" s="20">
        <v>350440</v>
      </c>
      <c r="B169" s="1" t="s">
        <v>22</v>
      </c>
      <c r="C169" s="1" t="s">
        <v>23</v>
      </c>
      <c r="D169" s="1" t="s">
        <v>46</v>
      </c>
      <c r="E169" s="2">
        <v>1521.66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f t="shared" si="25"/>
        <v>2531.66</v>
      </c>
      <c r="L169" s="2">
        <v>167.38</v>
      </c>
      <c r="M169" s="2">
        <v>0</v>
      </c>
      <c r="N169" s="2">
        <v>3.4</v>
      </c>
      <c r="O169" s="2">
        <f t="shared" si="22"/>
        <v>170.78</v>
      </c>
      <c r="P169" s="2">
        <f t="shared" si="23"/>
        <v>2360.8799999999997</v>
      </c>
      <c r="Q169" s="2">
        <v>1010</v>
      </c>
      <c r="R169" s="15">
        <v>0</v>
      </c>
    </row>
    <row r="170" spans="1:18">
      <c r="A170" s="20">
        <v>350441</v>
      </c>
      <c r="B170" s="1" t="s">
        <v>22</v>
      </c>
      <c r="C170" s="1" t="s">
        <v>23</v>
      </c>
      <c r="D170" s="1" t="s">
        <v>19</v>
      </c>
      <c r="E170" s="2">
        <v>1879.7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f t="shared" si="25"/>
        <v>2889.7</v>
      </c>
      <c r="L170" s="2">
        <v>206.77</v>
      </c>
      <c r="M170" s="2">
        <v>0</v>
      </c>
      <c r="N170" s="2">
        <v>3.4</v>
      </c>
      <c r="O170" s="2">
        <f t="shared" si="22"/>
        <v>210.17000000000002</v>
      </c>
      <c r="P170" s="2">
        <f t="shared" si="23"/>
        <v>2679.5299999999997</v>
      </c>
      <c r="Q170" s="2">
        <v>1010</v>
      </c>
      <c r="R170" s="15">
        <v>0</v>
      </c>
    </row>
    <row r="171" spans="1:18">
      <c r="A171" s="20">
        <v>350442</v>
      </c>
      <c r="B171" s="1" t="s">
        <v>22</v>
      </c>
      <c r="C171" s="1" t="s">
        <v>23</v>
      </c>
      <c r="D171" s="1" t="s">
        <v>55</v>
      </c>
      <c r="E171" s="2">
        <v>1969.21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f t="shared" si="25"/>
        <v>2979.21</v>
      </c>
      <c r="L171" s="2">
        <v>216.61</v>
      </c>
      <c r="M171" s="2">
        <v>0</v>
      </c>
      <c r="N171" s="2">
        <v>3.4</v>
      </c>
      <c r="O171" s="2">
        <f t="shared" si="22"/>
        <v>220.01000000000002</v>
      </c>
      <c r="P171" s="2">
        <f t="shared" si="23"/>
        <v>2759.2</v>
      </c>
      <c r="Q171" s="2">
        <v>1010</v>
      </c>
      <c r="R171" s="15">
        <v>0</v>
      </c>
    </row>
    <row r="172" spans="1:18">
      <c r="A172" s="20">
        <v>350443</v>
      </c>
      <c r="B172" s="1" t="s">
        <v>22</v>
      </c>
      <c r="C172" s="1" t="s">
        <v>23</v>
      </c>
      <c r="D172" s="1" t="s">
        <v>47</v>
      </c>
      <c r="E172" s="2">
        <v>1521.66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f t="shared" si="25"/>
        <v>2531.66</v>
      </c>
      <c r="L172" s="2">
        <v>167.38</v>
      </c>
      <c r="M172" s="2">
        <v>0</v>
      </c>
      <c r="N172" s="2">
        <v>3.4</v>
      </c>
      <c r="O172" s="2">
        <f t="shared" si="22"/>
        <v>170.78</v>
      </c>
      <c r="P172" s="2">
        <f t="shared" si="23"/>
        <v>2360.8799999999997</v>
      </c>
      <c r="Q172" s="2">
        <v>1010</v>
      </c>
      <c r="R172" s="15">
        <v>0</v>
      </c>
    </row>
    <row r="173" spans="1:18">
      <c r="A173" s="20">
        <v>350444</v>
      </c>
      <c r="B173" s="1" t="s">
        <v>22</v>
      </c>
      <c r="C173" s="1" t="s">
        <v>23</v>
      </c>
      <c r="D173" s="1" t="s">
        <v>21</v>
      </c>
      <c r="E173" s="2">
        <v>1521.66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f t="shared" si="25"/>
        <v>2531.66</v>
      </c>
      <c r="L173" s="2">
        <v>167.38</v>
      </c>
      <c r="M173" s="2">
        <v>0</v>
      </c>
      <c r="N173" s="2">
        <v>3.4</v>
      </c>
      <c r="O173" s="2">
        <f t="shared" si="22"/>
        <v>170.78</v>
      </c>
      <c r="P173" s="2">
        <f t="shared" si="23"/>
        <v>2360.8799999999997</v>
      </c>
      <c r="Q173" s="2">
        <v>1010</v>
      </c>
      <c r="R173" s="15">
        <v>0</v>
      </c>
    </row>
    <row r="174" spans="1:18">
      <c r="A174" s="20">
        <v>350445</v>
      </c>
      <c r="B174" s="1" t="s">
        <v>25</v>
      </c>
      <c r="C174" s="1" t="s">
        <v>26</v>
      </c>
      <c r="D174" s="1" t="s">
        <v>50</v>
      </c>
      <c r="E174" s="2">
        <v>671.32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f t="shared" ref="K174:K190" si="26">SUM(E174:J174)+Q174+R174</f>
        <v>1681.3200000000002</v>
      </c>
      <c r="L174" s="2">
        <v>73.849999999999994</v>
      </c>
      <c r="M174" s="2">
        <v>0</v>
      </c>
      <c r="N174" s="2">
        <v>3.4</v>
      </c>
      <c r="O174" s="2">
        <f t="shared" si="22"/>
        <v>77.25</v>
      </c>
      <c r="P174" s="2">
        <f t="shared" si="23"/>
        <v>1604.0700000000002</v>
      </c>
      <c r="Q174" s="2">
        <v>1010</v>
      </c>
      <c r="R174" s="15">
        <v>0</v>
      </c>
    </row>
    <row r="175" spans="1:18">
      <c r="A175" s="20">
        <v>350446</v>
      </c>
      <c r="B175" s="1" t="s">
        <v>25</v>
      </c>
      <c r="C175" s="1" t="s">
        <v>26</v>
      </c>
      <c r="D175" s="1" t="s">
        <v>48</v>
      </c>
      <c r="E175" s="2">
        <v>671.32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f t="shared" si="26"/>
        <v>1681.3200000000002</v>
      </c>
      <c r="L175" s="2">
        <v>73.849999999999994</v>
      </c>
      <c r="M175" s="2">
        <v>0</v>
      </c>
      <c r="N175" s="2">
        <v>3.4</v>
      </c>
      <c r="O175" s="2">
        <f t="shared" si="22"/>
        <v>77.25</v>
      </c>
      <c r="P175" s="2">
        <f t="shared" si="23"/>
        <v>1604.0700000000002</v>
      </c>
      <c r="Q175" s="2">
        <v>1010</v>
      </c>
      <c r="R175" s="15">
        <v>0</v>
      </c>
    </row>
    <row r="176" spans="1:18">
      <c r="A176" s="20">
        <v>350447</v>
      </c>
      <c r="B176" s="1" t="s">
        <v>25</v>
      </c>
      <c r="C176" s="1" t="s">
        <v>26</v>
      </c>
      <c r="D176" s="1" t="s">
        <v>19</v>
      </c>
      <c r="E176" s="2">
        <v>820.5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f t="shared" si="26"/>
        <v>1830.5</v>
      </c>
      <c r="L176" s="2">
        <v>90.26</v>
      </c>
      <c r="M176" s="2">
        <v>0</v>
      </c>
      <c r="N176" s="2">
        <v>3.4</v>
      </c>
      <c r="O176" s="2">
        <f t="shared" si="22"/>
        <v>93.660000000000011</v>
      </c>
      <c r="P176" s="2">
        <f t="shared" si="23"/>
        <v>1736.84</v>
      </c>
      <c r="Q176" s="2">
        <v>1010</v>
      </c>
      <c r="R176" s="15">
        <v>0</v>
      </c>
    </row>
    <row r="177" spans="1:18">
      <c r="A177" s="20">
        <v>350448</v>
      </c>
      <c r="B177" s="1" t="s">
        <v>25</v>
      </c>
      <c r="C177" s="1" t="s">
        <v>26</v>
      </c>
      <c r="D177" s="1" t="s">
        <v>34</v>
      </c>
      <c r="E177" s="2">
        <v>596.73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f t="shared" si="26"/>
        <v>1606.73</v>
      </c>
      <c r="L177" s="2">
        <v>65.64</v>
      </c>
      <c r="M177" s="2">
        <v>0</v>
      </c>
      <c r="N177" s="2">
        <v>3.4</v>
      </c>
      <c r="O177" s="2">
        <f t="shared" si="22"/>
        <v>69.040000000000006</v>
      </c>
      <c r="P177" s="2">
        <f t="shared" si="23"/>
        <v>1537.69</v>
      </c>
      <c r="Q177" s="2">
        <v>1010</v>
      </c>
      <c r="R177" s="15">
        <v>0</v>
      </c>
    </row>
    <row r="178" spans="1:18">
      <c r="A178" s="20">
        <v>350449</v>
      </c>
      <c r="B178" s="1" t="s">
        <v>25</v>
      </c>
      <c r="C178" s="1" t="s">
        <v>26</v>
      </c>
      <c r="D178" s="1" t="s">
        <v>19</v>
      </c>
      <c r="E178" s="2">
        <v>634.03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f t="shared" si="26"/>
        <v>1644.03</v>
      </c>
      <c r="L178" s="2">
        <v>69.739999999999995</v>
      </c>
      <c r="M178" s="2">
        <v>0</v>
      </c>
      <c r="N178" s="2">
        <v>3.4</v>
      </c>
      <c r="O178" s="2">
        <f t="shared" si="22"/>
        <v>73.14</v>
      </c>
      <c r="P178" s="2">
        <f t="shared" si="23"/>
        <v>1570.8899999999999</v>
      </c>
      <c r="Q178" s="2">
        <v>1010</v>
      </c>
      <c r="R178" s="15">
        <v>0</v>
      </c>
    </row>
    <row r="179" spans="1:18">
      <c r="A179" s="20">
        <v>350450</v>
      </c>
      <c r="B179" s="1" t="s">
        <v>25</v>
      </c>
      <c r="C179" s="1" t="s">
        <v>26</v>
      </c>
      <c r="D179" s="1" t="s">
        <v>19</v>
      </c>
      <c r="E179" s="2">
        <v>596.73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f t="shared" si="26"/>
        <v>1606.73</v>
      </c>
      <c r="L179" s="2">
        <v>65.64</v>
      </c>
      <c r="M179" s="2">
        <v>0</v>
      </c>
      <c r="N179" s="2">
        <v>3.4</v>
      </c>
      <c r="O179" s="2">
        <f t="shared" si="22"/>
        <v>69.040000000000006</v>
      </c>
      <c r="P179" s="2">
        <f t="shared" si="23"/>
        <v>1537.69</v>
      </c>
      <c r="Q179" s="2">
        <v>1010</v>
      </c>
      <c r="R179" s="15">
        <v>0</v>
      </c>
    </row>
    <row r="180" spans="1:18">
      <c r="A180" s="20">
        <v>350451</v>
      </c>
      <c r="B180" s="1" t="s">
        <v>25</v>
      </c>
      <c r="C180" s="1" t="s">
        <v>26</v>
      </c>
      <c r="D180" s="1" t="s">
        <v>21</v>
      </c>
      <c r="E180" s="2">
        <v>634.03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f t="shared" si="26"/>
        <v>1644.03</v>
      </c>
      <c r="L180" s="2">
        <v>69.739999999999995</v>
      </c>
      <c r="M180" s="2">
        <v>0</v>
      </c>
      <c r="N180" s="2">
        <v>3.4</v>
      </c>
      <c r="O180" s="2">
        <f t="shared" si="22"/>
        <v>73.14</v>
      </c>
      <c r="P180" s="2">
        <f t="shared" si="23"/>
        <v>1570.8899999999999</v>
      </c>
      <c r="Q180" s="2">
        <v>1010</v>
      </c>
      <c r="R180" s="15">
        <v>0</v>
      </c>
    </row>
    <row r="181" spans="1:18">
      <c r="A181" s="20">
        <v>350452</v>
      </c>
      <c r="B181" s="1" t="s">
        <v>25</v>
      </c>
      <c r="C181" s="1" t="s">
        <v>26</v>
      </c>
      <c r="D181" s="1" t="s">
        <v>19</v>
      </c>
      <c r="E181" s="2">
        <v>820.5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f t="shared" si="26"/>
        <v>1830.5</v>
      </c>
      <c r="L181" s="2">
        <v>90.26</v>
      </c>
      <c r="M181" s="2">
        <v>0</v>
      </c>
      <c r="N181" s="2">
        <v>3.4</v>
      </c>
      <c r="O181" s="2">
        <f t="shared" si="22"/>
        <v>93.660000000000011</v>
      </c>
      <c r="P181" s="2">
        <f t="shared" si="23"/>
        <v>1736.84</v>
      </c>
      <c r="Q181" s="2">
        <v>1010</v>
      </c>
      <c r="R181" s="15">
        <v>0</v>
      </c>
    </row>
    <row r="182" spans="1:18">
      <c r="A182" s="20">
        <v>350453</v>
      </c>
      <c r="B182" s="1" t="s">
        <v>25</v>
      </c>
      <c r="C182" s="1" t="s">
        <v>26</v>
      </c>
      <c r="D182" s="1" t="s">
        <v>21</v>
      </c>
      <c r="E182" s="2">
        <v>596.73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f t="shared" si="26"/>
        <v>1606.73</v>
      </c>
      <c r="L182" s="2">
        <v>65.64</v>
      </c>
      <c r="M182" s="2">
        <v>0</v>
      </c>
      <c r="N182" s="2">
        <v>3.4</v>
      </c>
      <c r="O182" s="2">
        <f t="shared" si="22"/>
        <v>69.040000000000006</v>
      </c>
      <c r="P182" s="2">
        <f t="shared" si="23"/>
        <v>1537.69</v>
      </c>
      <c r="Q182" s="2">
        <v>1010</v>
      </c>
      <c r="R182" s="15">
        <v>0</v>
      </c>
    </row>
    <row r="183" spans="1:18">
      <c r="A183" s="20">
        <v>350454</v>
      </c>
      <c r="B183" s="1" t="s">
        <v>25</v>
      </c>
      <c r="C183" s="1" t="s">
        <v>26</v>
      </c>
      <c r="D183" s="1" t="s">
        <v>46</v>
      </c>
      <c r="E183" s="2">
        <v>596.73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f t="shared" si="26"/>
        <v>1606.73</v>
      </c>
      <c r="L183" s="2">
        <v>65.64</v>
      </c>
      <c r="M183" s="2">
        <v>0</v>
      </c>
      <c r="N183" s="2">
        <v>3.4</v>
      </c>
      <c r="O183" s="2">
        <f t="shared" si="22"/>
        <v>69.040000000000006</v>
      </c>
      <c r="P183" s="2">
        <f t="shared" si="23"/>
        <v>1537.69</v>
      </c>
      <c r="Q183" s="2">
        <v>1010</v>
      </c>
      <c r="R183" s="15">
        <v>0</v>
      </c>
    </row>
    <row r="184" spans="1:18">
      <c r="A184" s="20">
        <v>350455</v>
      </c>
      <c r="B184" s="1" t="s">
        <v>25</v>
      </c>
      <c r="C184" s="1" t="s">
        <v>26</v>
      </c>
      <c r="D184" s="1" t="s">
        <v>53</v>
      </c>
      <c r="E184" s="2">
        <v>671.32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f t="shared" si="26"/>
        <v>1681.3200000000002</v>
      </c>
      <c r="L184" s="2">
        <v>73.849999999999994</v>
      </c>
      <c r="M184" s="2">
        <v>0</v>
      </c>
      <c r="N184" s="2">
        <v>3.4</v>
      </c>
      <c r="O184" s="2">
        <f t="shared" ref="O184:O193" si="27">SUM(L184:N184)</f>
        <v>77.25</v>
      </c>
      <c r="P184" s="2">
        <f t="shared" ref="P184:P193" si="28">K184-O184</f>
        <v>1604.0700000000002</v>
      </c>
      <c r="Q184" s="2">
        <v>1010</v>
      </c>
      <c r="R184" s="15">
        <v>0</v>
      </c>
    </row>
    <row r="185" spans="1:18">
      <c r="A185" s="20">
        <v>350456</v>
      </c>
      <c r="B185" s="1" t="s">
        <v>22</v>
      </c>
      <c r="C185" s="1" t="s">
        <v>23</v>
      </c>
      <c r="D185" s="1" t="s">
        <v>50</v>
      </c>
      <c r="E185" s="2">
        <v>1432.15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f t="shared" si="26"/>
        <v>2442.15</v>
      </c>
      <c r="L185" s="2">
        <v>157.54</v>
      </c>
      <c r="M185" s="2">
        <v>0</v>
      </c>
      <c r="N185" s="2">
        <v>3.4</v>
      </c>
      <c r="O185" s="2">
        <f t="shared" si="27"/>
        <v>160.94</v>
      </c>
      <c r="P185" s="2">
        <f t="shared" si="28"/>
        <v>2281.21</v>
      </c>
      <c r="Q185" s="2">
        <v>1010</v>
      </c>
      <c r="R185" s="15">
        <v>0</v>
      </c>
    </row>
    <row r="186" spans="1:18">
      <c r="A186" s="20">
        <v>350457</v>
      </c>
      <c r="B186" s="1" t="s">
        <v>25</v>
      </c>
      <c r="C186" s="1" t="s">
        <v>26</v>
      </c>
      <c r="D186" s="1" t="s">
        <v>19</v>
      </c>
      <c r="E186" s="2">
        <v>559.44000000000005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f t="shared" si="26"/>
        <v>1569.44</v>
      </c>
      <c r="L186" s="2">
        <v>61.54</v>
      </c>
      <c r="M186" s="2">
        <v>0</v>
      </c>
      <c r="N186" s="2">
        <v>3.4</v>
      </c>
      <c r="O186" s="2">
        <f t="shared" si="27"/>
        <v>64.94</v>
      </c>
      <c r="P186" s="2">
        <f t="shared" si="28"/>
        <v>1504.5</v>
      </c>
      <c r="Q186" s="2">
        <v>1010</v>
      </c>
      <c r="R186" s="15">
        <v>0</v>
      </c>
    </row>
    <row r="187" spans="1:18">
      <c r="A187" s="20">
        <v>350458</v>
      </c>
      <c r="B187" s="1" t="s">
        <v>25</v>
      </c>
      <c r="C187" s="1" t="s">
        <v>26</v>
      </c>
      <c r="D187" s="1" t="s">
        <v>55</v>
      </c>
      <c r="E187" s="2">
        <v>596.73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f t="shared" si="26"/>
        <v>1606.73</v>
      </c>
      <c r="L187" s="2">
        <v>65.64</v>
      </c>
      <c r="M187" s="2">
        <v>0</v>
      </c>
      <c r="N187" s="2">
        <v>3.4</v>
      </c>
      <c r="O187" s="2">
        <f t="shared" si="27"/>
        <v>69.040000000000006</v>
      </c>
      <c r="P187" s="2">
        <f t="shared" si="28"/>
        <v>1537.69</v>
      </c>
      <c r="Q187" s="2">
        <v>1010</v>
      </c>
      <c r="R187" s="15">
        <v>0</v>
      </c>
    </row>
    <row r="188" spans="1:18">
      <c r="A188" s="20">
        <v>350459</v>
      </c>
      <c r="B188" s="1" t="s">
        <v>25</v>
      </c>
      <c r="C188" s="1" t="s">
        <v>26</v>
      </c>
      <c r="D188" s="1" t="s">
        <v>21</v>
      </c>
      <c r="E188" s="2">
        <v>596.73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f t="shared" si="26"/>
        <v>1606.73</v>
      </c>
      <c r="L188" s="2">
        <v>65.64</v>
      </c>
      <c r="M188" s="2">
        <v>0</v>
      </c>
      <c r="N188" s="2">
        <v>3.4</v>
      </c>
      <c r="O188" s="2">
        <f t="shared" si="27"/>
        <v>69.040000000000006</v>
      </c>
      <c r="P188" s="2">
        <f t="shared" si="28"/>
        <v>1537.69</v>
      </c>
      <c r="Q188" s="2">
        <v>1010</v>
      </c>
      <c r="R188" s="15">
        <v>0</v>
      </c>
    </row>
    <row r="189" spans="1:18">
      <c r="A189" s="20">
        <v>350460</v>
      </c>
      <c r="B189" s="1" t="s">
        <v>22</v>
      </c>
      <c r="C189" s="1" t="s">
        <v>23</v>
      </c>
      <c r="D189" s="1" t="s">
        <v>19</v>
      </c>
      <c r="E189" s="2">
        <v>1342.64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f t="shared" si="26"/>
        <v>2352.6400000000003</v>
      </c>
      <c r="L189" s="2">
        <v>147.69</v>
      </c>
      <c r="M189" s="2">
        <v>0</v>
      </c>
      <c r="N189" s="2">
        <v>3.4</v>
      </c>
      <c r="O189" s="2">
        <f t="shared" si="27"/>
        <v>151.09</v>
      </c>
      <c r="P189" s="2">
        <f t="shared" si="28"/>
        <v>2201.5500000000002</v>
      </c>
      <c r="Q189" s="2">
        <v>1010</v>
      </c>
      <c r="R189" s="15">
        <v>0</v>
      </c>
    </row>
    <row r="190" spans="1:18">
      <c r="A190" s="20">
        <v>350461</v>
      </c>
      <c r="B190" s="1" t="s">
        <v>25</v>
      </c>
      <c r="C190" s="1" t="s">
        <v>26</v>
      </c>
      <c r="D190" s="1" t="s">
        <v>19</v>
      </c>
      <c r="E190" s="2">
        <v>559.44000000000005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f t="shared" si="26"/>
        <v>1569.44</v>
      </c>
      <c r="L190" s="2">
        <v>61.54</v>
      </c>
      <c r="M190" s="2">
        <v>0</v>
      </c>
      <c r="N190" s="2">
        <v>3.4</v>
      </c>
      <c r="O190" s="2">
        <f t="shared" si="27"/>
        <v>64.94</v>
      </c>
      <c r="P190" s="2">
        <f t="shared" si="28"/>
        <v>1504.5</v>
      </c>
      <c r="Q190" s="2">
        <v>1010</v>
      </c>
      <c r="R190" s="15">
        <v>0</v>
      </c>
    </row>
    <row r="191" spans="1:18">
      <c r="A191" s="20">
        <v>350462</v>
      </c>
      <c r="B191" s="1" t="s">
        <v>22</v>
      </c>
      <c r="C191" s="1" t="s">
        <v>23</v>
      </c>
      <c r="D191" s="1" t="s">
        <v>32</v>
      </c>
      <c r="E191" s="2">
        <v>1879.7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f t="shared" ref="K191:K193" si="29">SUM(E191:J191)+Q191+R191</f>
        <v>2889.7</v>
      </c>
      <c r="L191" s="2">
        <v>206.77</v>
      </c>
      <c r="M191" s="2">
        <v>0</v>
      </c>
      <c r="N191" s="2">
        <v>3.4</v>
      </c>
      <c r="O191" s="2">
        <f t="shared" si="27"/>
        <v>210.17000000000002</v>
      </c>
      <c r="P191" s="2">
        <f t="shared" si="28"/>
        <v>2679.5299999999997</v>
      </c>
      <c r="Q191" s="2">
        <v>1010</v>
      </c>
      <c r="R191" s="15">
        <v>0</v>
      </c>
    </row>
    <row r="192" spans="1:18">
      <c r="A192" s="20">
        <v>350463</v>
      </c>
      <c r="B192" s="1" t="s">
        <v>22</v>
      </c>
      <c r="C192" s="1" t="s">
        <v>23</v>
      </c>
      <c r="D192" s="1" t="s">
        <v>30</v>
      </c>
      <c r="E192" s="2">
        <v>1342.64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f t="shared" si="29"/>
        <v>2352.6400000000003</v>
      </c>
      <c r="L192" s="2">
        <v>147.69</v>
      </c>
      <c r="M192" s="2">
        <v>0</v>
      </c>
      <c r="N192" s="2">
        <v>3.4</v>
      </c>
      <c r="O192" s="2">
        <f t="shared" si="27"/>
        <v>151.09</v>
      </c>
      <c r="P192" s="2">
        <f t="shared" si="28"/>
        <v>2201.5500000000002</v>
      </c>
      <c r="Q192" s="2">
        <v>1010</v>
      </c>
      <c r="R192" s="15">
        <v>0</v>
      </c>
    </row>
    <row r="193" spans="1:18" ht="15.75" thickBot="1">
      <c r="A193" s="21">
        <v>350464</v>
      </c>
      <c r="B193" s="16" t="s">
        <v>22</v>
      </c>
      <c r="C193" s="16" t="s">
        <v>23</v>
      </c>
      <c r="D193" s="16" t="s">
        <v>19</v>
      </c>
      <c r="E193" s="17">
        <v>1611.17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f t="shared" si="29"/>
        <v>2621.17</v>
      </c>
      <c r="L193" s="17">
        <v>177.23</v>
      </c>
      <c r="M193" s="17">
        <v>0</v>
      </c>
      <c r="N193" s="17">
        <v>3.4</v>
      </c>
      <c r="O193" s="17">
        <f t="shared" si="27"/>
        <v>180.63</v>
      </c>
      <c r="P193" s="17">
        <f t="shared" si="28"/>
        <v>2440.54</v>
      </c>
      <c r="Q193" s="17">
        <v>1010</v>
      </c>
      <c r="R193" s="18">
        <v>0</v>
      </c>
    </row>
  </sheetData>
  <autoFilter ref="A5:R193">
    <filterColumn colId="1"/>
    <sortState ref="A6:R193">
      <sortCondition ref="A2"/>
    </sortState>
  </autoFilter>
  <sortState ref="A6:R155">
    <sortCondition ref="A6:A155"/>
  </sortState>
  <mergeCells count="2">
    <mergeCell ref="A3:R3"/>
    <mergeCell ref="A1:R1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4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antenorsilva</dc:creator>
  <cp:lastModifiedBy>paulo.jhonny</cp:lastModifiedBy>
  <cp:lastPrinted>2014-07-31T13:00:00Z</cp:lastPrinted>
  <dcterms:created xsi:type="dcterms:W3CDTF">2013-07-24T17:48:28Z</dcterms:created>
  <dcterms:modified xsi:type="dcterms:W3CDTF">2014-08-22T16:46:00Z</dcterms:modified>
</cp:coreProperties>
</file>