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G:\COORDENACAO-GERAL-ADMINISTRACAO\GESTAO-FINANCAS\02 - CONTABILIDADE\04 - RGF\2018\2° QDT 2018\Transparência\"/>
    </mc:Choice>
  </mc:AlternateContent>
  <xr:revisionPtr revIDLastSave="0" documentId="10_ncr:8100000_{EA0F9022-E18A-4498-9D9B-8C52EBC4A31F}" xr6:coauthVersionLast="32" xr6:coauthVersionMax="32" xr10:uidLastSave="{00000000-0000-0000-0000-000000000000}"/>
  <bookViews>
    <workbookView xWindow="0" yWindow="0" windowWidth="28740" windowHeight="12195" tabRatio="841" xr2:uid="{00000000-000D-0000-FFFF-FFFF00000000}"/>
  </bookViews>
  <sheets>
    <sheet name="Anexo 1 - Pessoal Defensoria" sheetId="51" r:id="rId1"/>
    <sheet name="Base 2017" sheetId="64" state="hidden" r:id="rId2"/>
    <sheet name="Base 2018" sheetId="65" state="hidden" r:id="rId3"/>
  </sheets>
  <definedNames>
    <definedName name="Ações">#REF!</definedName>
    <definedName name="Cancela">#REF!,#REF!</definedName>
    <definedName name="ClassPrevAtu">#REF!</definedName>
    <definedName name="ClassPrevInicial">#REF!</definedName>
    <definedName name="ClassRecAnt">#REF!</definedName>
    <definedName name="ClassRecBim">#REF!</definedName>
    <definedName name="ClassRecNoBim">#REF!</definedName>
    <definedName name="CritEx">#REF!</definedName>
    <definedName name="DespAcao">#REF!</definedName>
    <definedName name="DespElem">#REF!</definedName>
    <definedName name="doExeAnt">#REF!</definedName>
    <definedName name="doExercicio">#REF!</definedName>
    <definedName name="DotacaoAtualizada">#REF!</definedName>
    <definedName name="DotacaoInicial">#REF!</definedName>
    <definedName name="dsfrw">#REF!,#REF!</definedName>
    <definedName name="Elementos">#REF!</definedName>
    <definedName name="fdsafs">#REF!,#REF!</definedName>
    <definedName name="fdsf">#REF!</definedName>
    <definedName name="fhksjd">#REF!,#REF!</definedName>
    <definedName name="fsdfs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LiqAteBimAnt">#REF!</definedName>
    <definedName name="LiqAteBimestre">#REF!</definedName>
    <definedName name="LiqNoBim">#REF!</definedName>
    <definedName name="Naturezas">#REF!</definedName>
    <definedName name="nobo1">#REF!</definedName>
    <definedName name="Novo">#REF!</definedName>
    <definedName name="Plan">#REF!</definedName>
    <definedName name="Planilha">#REF!</definedName>
    <definedName name="Planilha_1">#REF!,#REF!</definedName>
    <definedName name="Planilha_1ÁreaTotal" localSheetId="0">#REF!,#REF!</definedName>
    <definedName name="Planilha_1ÁreaTotal">#REF!,#REF!</definedName>
    <definedName name="Planilha_1CabGráfico" localSheetId="0">#REF!</definedName>
    <definedName name="Planilha_1CabGráfico">#REF!</definedName>
    <definedName name="Planilha_1TítCols" localSheetId="0">#REF!,#REF!</definedName>
    <definedName name="Planilha_1TítCols">#REF!,#REF!</definedName>
    <definedName name="Planilha_1TítLins" localSheetId="0">#REF!</definedName>
    <definedName name="Planilha_1TítLins">#REF!</definedName>
    <definedName name="Planilha_2ÁreaTotal" localSheetId="0">#REF!,#REF!</definedName>
    <definedName name="Planilha_2ÁreaTotal">#REF!,#REF!</definedName>
    <definedName name="Planilha_2CabGráfico" localSheetId="0">#REF!</definedName>
    <definedName name="Planilha_2CabGráfico">#REF!</definedName>
    <definedName name="Planilha_2TítCols" localSheetId="0">#REF!,#REF!</definedName>
    <definedName name="Planilha_2TítCols">#REF!,#REF!</definedName>
    <definedName name="Planilha_2TítLins" localSheetId="0">#REF!</definedName>
    <definedName name="Planilha_2TítLins">#REF!</definedName>
    <definedName name="Planilha_3ÁreaTotal" localSheetId="0">#REF!,#REF!</definedName>
    <definedName name="Planilha_3ÁreaTotal">#REF!,#REF!</definedName>
    <definedName name="Planilha_3CabGráfico" localSheetId="0">#REF!</definedName>
    <definedName name="Planilha_3CabGráfico">#REF!</definedName>
    <definedName name="Planilha_3TítCols" localSheetId="0">#REF!,#REF!</definedName>
    <definedName name="Planilha_3TítCols">#REF!,#REF!</definedName>
    <definedName name="Planilha_3TítLins" localSheetId="0">#REF!</definedName>
    <definedName name="Planilha_3TítLins">#REF!</definedName>
    <definedName name="Planilha_4ÁreaTotal" localSheetId="0">#REF!,#REF!</definedName>
    <definedName name="Planilha_4ÁreaTotal">#REF!,#REF!</definedName>
    <definedName name="Planilha_4TítCols" localSheetId="0">#REF!,#REF!</definedName>
    <definedName name="Planilha_4TítCols">#REF!,#REF!</definedName>
    <definedName name="Planilha_Educação">#REF!,#REF!</definedName>
    <definedName name="Planilha1">#REF!,#REF!</definedName>
    <definedName name="Planilhas">#REF!</definedName>
    <definedName name="PrevAtu">#REF!</definedName>
    <definedName name="PrevInicial">#REF!</definedName>
    <definedName name="RecAnt">#REF!</definedName>
    <definedName name="RecBim">#REF!</definedName>
    <definedName name="RecNBim">#REF!</definedName>
    <definedName name="RecNoBim">#REF!</definedName>
    <definedName name="rgps">#REF!</definedName>
    <definedName name="RGPS1">#REF!</definedName>
    <definedName name="RGPS2">#REF!,#REF!</definedName>
    <definedName name="xxx">#REF!,#REF!</definedName>
  </definedNames>
  <calcPr calcId="162913"/>
</workbook>
</file>

<file path=xl/calcChain.xml><?xml version="1.0" encoding="utf-8"?>
<calcChain xmlns="http://schemas.openxmlformats.org/spreadsheetml/2006/main">
  <c r="M6" i="65" l="1"/>
  <c r="K6" i="65" l="1"/>
  <c r="M8" i="65" l="1"/>
  <c r="L8" i="65" l="1"/>
  <c r="L6" i="65"/>
  <c r="L16" i="51" s="1"/>
  <c r="K8" i="65" l="1"/>
  <c r="F28" i="51" l="1"/>
  <c r="F26" i="51"/>
  <c r="F17" i="51"/>
  <c r="F16" i="51"/>
  <c r="G28" i="51"/>
  <c r="G26" i="51"/>
  <c r="G17" i="51"/>
  <c r="G16" i="51"/>
  <c r="H28" i="51"/>
  <c r="H26" i="51"/>
  <c r="H17" i="51"/>
  <c r="H16" i="51"/>
  <c r="I16" i="51"/>
  <c r="I28" i="51"/>
  <c r="I26" i="51"/>
  <c r="I17" i="51"/>
  <c r="J14" i="65"/>
  <c r="J6" i="65"/>
  <c r="J8" i="65" l="1"/>
  <c r="I20" i="65" l="1"/>
  <c r="H20" i="65"/>
  <c r="G20" i="65"/>
  <c r="F20" i="65"/>
  <c r="N27" i="51" l="1"/>
  <c r="M28" i="51" l="1"/>
  <c r="L28" i="51"/>
  <c r="K28" i="51"/>
  <c r="J28" i="51"/>
  <c r="M26" i="51"/>
  <c r="L26" i="51"/>
  <c r="K26" i="51"/>
  <c r="J26" i="51"/>
  <c r="M17" i="51"/>
  <c r="L17" i="51"/>
  <c r="K17" i="51"/>
  <c r="J17" i="51"/>
  <c r="M16" i="51"/>
  <c r="K16" i="51"/>
  <c r="E28" i="51"/>
  <c r="D28" i="51"/>
  <c r="C28" i="51"/>
  <c r="B28" i="51"/>
  <c r="E26" i="51"/>
  <c r="D26" i="51"/>
  <c r="C26" i="51"/>
  <c r="B26" i="51"/>
  <c r="E17" i="51"/>
  <c r="D17" i="51"/>
  <c r="C17" i="51"/>
  <c r="B17" i="51"/>
  <c r="E16" i="51"/>
  <c r="D16" i="51"/>
  <c r="C16" i="51"/>
  <c r="N17" i="51" l="1"/>
  <c r="P17" i="51" s="1"/>
  <c r="N26" i="51"/>
  <c r="P26" i="51" s="1"/>
  <c r="N28" i="51"/>
  <c r="P28" i="51" s="1"/>
  <c r="B16" i="51"/>
  <c r="K20" i="65" l="1"/>
  <c r="L20" i="65"/>
  <c r="M20" i="65"/>
  <c r="D19" i="64" l="1"/>
  <c r="E19" i="64"/>
  <c r="F19" i="64"/>
  <c r="G19" i="64"/>
  <c r="O31" i="51" l="1"/>
  <c r="M25" i="51"/>
  <c r="M20" i="51"/>
  <c r="M15" i="51"/>
  <c r="L25" i="51"/>
  <c r="L20" i="51"/>
  <c r="L15" i="51"/>
  <c r="L14" i="51" s="1"/>
  <c r="K25" i="51"/>
  <c r="K20" i="51"/>
  <c r="K15" i="51"/>
  <c r="J25" i="51"/>
  <c r="J20" i="51"/>
  <c r="I25" i="51"/>
  <c r="I20" i="51"/>
  <c r="I15" i="51"/>
  <c r="H25" i="51"/>
  <c r="H20" i="51"/>
  <c r="H15" i="51"/>
  <c r="G25" i="51"/>
  <c r="G20" i="51"/>
  <c r="G15" i="51"/>
  <c r="F25" i="51"/>
  <c r="F20" i="51"/>
  <c r="F15" i="51"/>
  <c r="E25" i="51"/>
  <c r="E20" i="51"/>
  <c r="E15" i="51"/>
  <c r="D25" i="51"/>
  <c r="D20" i="51"/>
  <c r="D15" i="51"/>
  <c r="C25" i="51"/>
  <c r="C20" i="51"/>
  <c r="C15" i="51"/>
  <c r="B25" i="51"/>
  <c r="B20" i="51"/>
  <c r="B15" i="51"/>
  <c r="N20" i="51" l="1"/>
  <c r="N25" i="51"/>
  <c r="D14" i="51"/>
  <c r="B14" i="51"/>
  <c r="I14" i="51"/>
  <c r="M14" i="51"/>
  <c r="K14" i="51"/>
  <c r="F14" i="51"/>
  <c r="H14" i="51"/>
  <c r="E14" i="51"/>
  <c r="G14" i="51"/>
  <c r="C14" i="51"/>
  <c r="C31" i="51" s="1"/>
  <c r="P25" i="51" l="1"/>
  <c r="B31" i="51"/>
  <c r="F31" i="51"/>
  <c r="G31" i="51"/>
  <c r="K31" i="51"/>
  <c r="E31" i="51"/>
  <c r="I31" i="51"/>
  <c r="M31" i="51"/>
  <c r="L31" i="51"/>
  <c r="H31" i="51"/>
  <c r="D31" i="51"/>
  <c r="J20" i="65" l="1"/>
  <c r="J16" i="51"/>
  <c r="N16" i="51" s="1"/>
  <c r="P16" i="51" s="1"/>
  <c r="J15" i="51" l="1"/>
  <c r="N15" i="51" s="1"/>
  <c r="P15" i="51" s="1"/>
  <c r="J14" i="51" l="1"/>
  <c r="N14" i="51" s="1"/>
  <c r="P14" i="51" l="1"/>
  <c r="P31" i="51" s="1"/>
  <c r="N31" i="51"/>
  <c r="J31" i="51"/>
</calcChain>
</file>

<file path=xl/sharedStrings.xml><?xml version="1.0" encoding="utf-8"?>
<sst xmlns="http://schemas.openxmlformats.org/spreadsheetml/2006/main" count="172" uniqueCount="92">
  <si>
    <t>RELATÓRIO DE GESTÃO FISCAL</t>
  </si>
  <si>
    <t>ORÇAMENTOS FISCAL E DA SEGURIDADE SOCIAL</t>
  </si>
  <si>
    <t>DESPESA COM PESSOAL</t>
  </si>
  <si>
    <t>(Últimos 12 Meses)</t>
  </si>
  <si>
    <t>DESPESA BRUTA COM PESSOAL (I)</t>
  </si>
  <si>
    <t>Indenizações por Demissão e Incentivos à Demissão Voluntária</t>
  </si>
  <si>
    <t>Inativos e Pensionistas com Recursos Vinculados</t>
  </si>
  <si>
    <t>DESPESAS EXECUTADAS</t>
  </si>
  <si>
    <t>LIQUIDADAS</t>
  </si>
  <si>
    <t>INSCRITAS EM</t>
  </si>
  <si>
    <t xml:space="preserve"> RESTOS A PAGAR</t>
  </si>
  <si>
    <t xml:space="preserve">NÃO </t>
  </si>
  <si>
    <t>(a)</t>
  </si>
  <si>
    <t>(b)</t>
  </si>
  <si>
    <t>DESPESA LÍQUIDA COM PESSOAL (III) = (I - II)</t>
  </si>
  <si>
    <t>TOTAL</t>
  </si>
  <si>
    <t>Decorrentes de Decisão Judicial de período anterior ao da apuração</t>
  </si>
  <si>
    <t>Despesas de Exercícios Anteriores de período anterior ao da apuração</t>
  </si>
  <si>
    <t xml:space="preserve">    Pessoal Ativo</t>
  </si>
  <si>
    <t xml:space="preserve">    Pessoal Inativo e Pensionistas</t>
  </si>
  <si>
    <t xml:space="preserve">    Outras despesas de pessoal decorrentes de contratos de terceirização (§ 1º do art. 18 da LRF)</t>
  </si>
  <si>
    <t xml:space="preserve"> RGF - ANEXO 1 (Portaria STN nº 72/2012, art. 11, I)</t>
  </si>
  <si>
    <t>(c = a + b)</t>
  </si>
  <si>
    <t>&lt;MR–
11&gt;</t>
  </si>
  <si>
    <t>&lt;MR–
10&gt;</t>
  </si>
  <si>
    <t>&lt;MR–
9&gt;</t>
  </si>
  <si>
    <t>&lt;MR–
8&gt;</t>
  </si>
  <si>
    <t>&lt;MR–
7&gt;</t>
  </si>
  <si>
    <t>&lt;MR–
6&gt;</t>
  </si>
  <si>
    <t>&lt;MR–
5&gt;</t>
  </si>
  <si>
    <t>&lt;MR–
4&gt;</t>
  </si>
  <si>
    <t>&lt;MR–
3&gt;</t>
  </si>
  <si>
    <t>&lt;MR–
2&gt;</t>
  </si>
  <si>
    <t>&lt;MR–
1&gt;</t>
  </si>
  <si>
    <t>(ÚLTIMOS</t>
  </si>
  <si>
    <t>12 MESES)</t>
  </si>
  <si>
    <t xml:space="preserve"> PROCESSADOS</t>
  </si>
  <si>
    <t xml:space="preserve">DESPESAS NÃO COMPUTADAS (II) (§ 1º do art. 19 da LRF) </t>
  </si>
  <si>
    <t xml:space="preserve">      Obrigações Patronais</t>
  </si>
  <si>
    <t xml:space="preserve">      Vencimentos, Vantagens e Outras Despesas Variáveis</t>
  </si>
  <si>
    <t xml:space="preserve">      Pensões</t>
  </si>
  <si>
    <t xml:space="preserve">      Outros Benefícios Previdenciários</t>
  </si>
  <si>
    <t xml:space="preserve">      Aposentadorias, Reserva e Reformas</t>
  </si>
  <si>
    <t xml:space="preserve">      Benefícios Previdenciários</t>
  </si>
  <si>
    <t>Memória de Cálculo</t>
  </si>
  <si>
    <t>RUBRICA</t>
  </si>
  <si>
    <t>Descrição</t>
  </si>
  <si>
    <t>A</t>
  </si>
  <si>
    <t>Vencimentos e vantagens fixas - pessoal civil</t>
  </si>
  <si>
    <t>Obrigações patronais</t>
  </si>
  <si>
    <t>Outras despesas variáveis - pessoal civil</t>
  </si>
  <si>
    <t>Despesas de exercícios anteriores</t>
  </si>
  <si>
    <t>B</t>
  </si>
  <si>
    <t>Indenizações e restituições trabal</t>
  </si>
  <si>
    <t>Ressarcimento de despesas de pessoal requisitado</t>
  </si>
  <si>
    <t>Aposentadorias, reserva e reformas</t>
  </si>
  <si>
    <t>Despesa Liquidada</t>
  </si>
  <si>
    <t xml:space="preserve">&lt;MR–
</t>
  </si>
  <si>
    <t>Conta Contábil</t>
  </si>
  <si>
    <t>Sub Conta</t>
  </si>
  <si>
    <t>0701.62213.030000</t>
  </si>
  <si>
    <t>00000237</t>
  </si>
  <si>
    <t>00000238</t>
  </si>
  <si>
    <t>00000239</t>
  </si>
  <si>
    <t>00000240</t>
  </si>
  <si>
    <t>00000241</t>
  </si>
  <si>
    <t>2. Em Indenizações por Demissão e Incentivos à Demissão Voluntária estão considerados as indenizações com exonerações a pedido e de ofício.</t>
  </si>
  <si>
    <t>1. Nos demonstrativos elaborados no primeiro e no segundo quadrimestre de cada exercício, os valores de restos a pagar não processados inscritos em 31 de dezembro do exercício anterior continuarão s ser informados nesse campo. Esses valores não sofrem alteração pelo seu processamento, e somente no caso de cancelamento podem ser excluídos.</t>
  </si>
  <si>
    <t>Edione Bernardino</t>
  </si>
  <si>
    <t>Departamento Financeiro</t>
  </si>
  <si>
    <t>Juliana Bitencourt Fernandes dos Santos</t>
  </si>
  <si>
    <t>Controle Interno</t>
  </si>
  <si>
    <t>Eduardo Pião Ortiz Abraão</t>
  </si>
  <si>
    <t>Defensor Público-Geral do Estado do Paraná</t>
  </si>
  <si>
    <t>FONTE CONTABILIDADE 2018- SISTEMA JD Edwards</t>
  </si>
  <si>
    <t>3. No mês de referência Abril/2018 foram consideradas as provisões de despesa com décimo terceiro salário referentes ao primeiro quadrimestre de 2018.</t>
  </si>
  <si>
    <t>FONTE: SEFA/CTE - Sistema NOVO SIAF</t>
  </si>
  <si>
    <t>09/2017</t>
  </si>
  <si>
    <t>10/2017</t>
  </si>
  <si>
    <t>11/2017</t>
  </si>
  <si>
    <t>12/2017</t>
  </si>
  <si>
    <t>01/2018</t>
  </si>
  <si>
    <t>02/2018</t>
  </si>
  <si>
    <t>03/2018</t>
  </si>
  <si>
    <t>04/2018</t>
  </si>
  <si>
    <t>SETEMBRO/2017 A AGOSTO/2018</t>
  </si>
  <si>
    <t>FONTE QDD's - ECOP (SEFA) / BASE RGF's 3º QDT 2017</t>
  </si>
  <si>
    <t>05/2018</t>
  </si>
  <si>
    <t>06/2018</t>
  </si>
  <si>
    <t>07/2018</t>
  </si>
  <si>
    <t>08/2018</t>
  </si>
  <si>
    <t>Demonstrativo da Despesa com Pessoal - Defensoria Pública do Estado do Paraná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</si>
</sst>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R$ &quot;#,##0.00_);[Red]\(&quot;R$ &quot;#,##0.00\)"/>
  </numFmts>
  <fonts count="14" x14ac:knownFonts="1">
    <font>
      <sz val="10"/>
      <name val="Arial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7"/>
      <name val="Times New Roman"/>
      <family val="1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6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NumberFormat="1" applyFont="1" applyFill="1" applyAlignment="1"/>
    <xf numFmtId="164" fontId="2" fillId="0" borderId="0" xfId="0" applyNumberFormat="1" applyFont="1" applyFill="1" applyAlignment="1">
      <alignment horizontal="right"/>
    </xf>
    <xf numFmtId="0" fontId="3" fillId="0" borderId="0" xfId="1" applyFill="1"/>
    <xf numFmtId="0" fontId="1" fillId="2" borderId="12" xfId="1" applyNumberFormat="1" applyFont="1" applyFill="1" applyBorder="1" applyAlignment="1">
      <alignment horizontal="center"/>
    </xf>
    <xf numFmtId="0" fontId="0" fillId="2" borderId="1" xfId="0" applyFill="1" applyBorder="1"/>
    <xf numFmtId="0" fontId="1" fillId="2" borderId="1" xfId="1" applyNumberFormat="1" applyFont="1" applyFill="1" applyBorder="1" applyAlignment="1">
      <alignment horizontal="center"/>
    </xf>
    <xf numFmtId="0" fontId="1" fillId="2" borderId="1" xfId="1" applyNumberFormat="1" applyFont="1" applyFill="1" applyBorder="1" applyAlignment="1">
      <alignment horizontal="center" vertical="top" wrapText="1"/>
    </xf>
    <xf numFmtId="0" fontId="1" fillId="2" borderId="7" xfId="1" applyNumberFormat="1" applyFont="1" applyFill="1" applyBorder="1" applyAlignment="1">
      <alignment horizontal="center" vertical="top" wrapText="1"/>
    </xf>
    <xf numFmtId="49" fontId="5" fillId="2" borderId="9" xfId="1" applyNumberFormat="1" applyFont="1" applyFill="1" applyBorder="1" applyAlignment="1">
      <alignment horizontal="center"/>
    </xf>
    <xf numFmtId="49" fontId="5" fillId="2" borderId="10" xfId="1" applyNumberFormat="1" applyFont="1" applyFill="1" applyBorder="1" applyAlignment="1">
      <alignment horizontal="center"/>
    </xf>
    <xf numFmtId="0" fontId="5" fillId="2" borderId="11" xfId="1" applyNumberFormat="1" applyFont="1" applyFill="1" applyBorder="1" applyAlignment="1">
      <alignment horizontal="center" vertical="top" wrapText="1"/>
    </xf>
    <xf numFmtId="4" fontId="2" fillId="0" borderId="10" xfId="1" applyNumberFormat="1" applyFont="1" applyFill="1" applyBorder="1" applyAlignment="1"/>
    <xf numFmtId="4" fontId="2" fillId="0" borderId="1" xfId="1" applyNumberFormat="1" applyFont="1" applyFill="1" applyBorder="1" applyAlignment="1"/>
    <xf numFmtId="4" fontId="2" fillId="0" borderId="11" xfId="1" applyNumberFormat="1" applyFont="1" applyFill="1" applyBorder="1" applyAlignment="1"/>
    <xf numFmtId="4" fontId="2" fillId="0" borderId="7" xfId="1" applyNumberFormat="1" applyFont="1" applyFill="1" applyBorder="1" applyAlignment="1"/>
    <xf numFmtId="0" fontId="1" fillId="2" borderId="12" xfId="1" applyNumberFormat="1" applyFont="1" applyFill="1" applyBorder="1" applyAlignment="1">
      <alignment horizontal="center" vertical="center"/>
    </xf>
    <xf numFmtId="0" fontId="1" fillId="2" borderId="1" xfId="1" applyNumberFormat="1" applyFont="1" applyFill="1" applyBorder="1" applyAlignment="1">
      <alignment horizontal="center" vertical="center"/>
    </xf>
    <xf numFmtId="0" fontId="5" fillId="2" borderId="13" xfId="1" applyNumberFormat="1" applyFont="1" applyFill="1" applyBorder="1" applyAlignment="1">
      <alignment horizontal="center"/>
    </xf>
    <xf numFmtId="0" fontId="5" fillId="2" borderId="2" xfId="1" applyNumberFormat="1" applyFont="1" applyFill="1" applyBorder="1" applyAlignment="1">
      <alignment horizontal="center"/>
    </xf>
    <xf numFmtId="0" fontId="5" fillId="2" borderId="2" xfId="1" applyNumberFormat="1" applyFont="1" applyFill="1" applyBorder="1" applyAlignment="1">
      <alignment horizontal="center" vertical="top" wrapText="1"/>
    </xf>
    <xf numFmtId="0" fontId="1" fillId="2" borderId="7" xfId="1" applyNumberFormat="1" applyFont="1" applyFill="1" applyBorder="1" applyAlignment="1">
      <alignment horizontal="center" vertical="center"/>
    </xf>
    <xf numFmtId="0" fontId="5" fillId="2" borderId="14" xfId="1" applyNumberFormat="1" applyFont="1" applyFill="1" applyBorder="1" applyAlignment="1">
      <alignment horizontal="center" vertical="top" wrapText="1"/>
    </xf>
    <xf numFmtId="0" fontId="2" fillId="0" borderId="1" xfId="1" applyNumberFormat="1" applyFont="1" applyFill="1" applyBorder="1" applyAlignment="1"/>
    <xf numFmtId="0" fontId="2" fillId="0" borderId="1" xfId="1" applyNumberFormat="1" applyFont="1" applyFill="1" applyBorder="1" applyAlignment="1">
      <alignment horizontal="left"/>
    </xf>
    <xf numFmtId="0" fontId="2" fillId="0" borderId="1" xfId="1" applyNumberFormat="1" applyFont="1" applyFill="1" applyBorder="1" applyAlignment="1">
      <alignment horizontal="left" wrapText="1"/>
    </xf>
    <xf numFmtId="0" fontId="2" fillId="2" borderId="7" xfId="1" applyNumberFormat="1" applyFont="1" applyFill="1" applyBorder="1" applyAlignment="1"/>
    <xf numFmtId="4" fontId="2" fillId="0" borderId="2" xfId="1" applyNumberFormat="1" applyFont="1" applyFill="1" applyBorder="1" applyAlignment="1"/>
    <xf numFmtId="0" fontId="2" fillId="0" borderId="10" xfId="1" applyNumberFormat="1" applyFont="1" applyFill="1" applyBorder="1" applyAlignment="1">
      <alignment horizontal="left" indent="1"/>
    </xf>
    <xf numFmtId="0" fontId="0" fillId="0" borderId="15" xfId="0" applyBorder="1"/>
    <xf numFmtId="0" fontId="2" fillId="0" borderId="9" xfId="1" applyNumberFormat="1" applyFont="1" applyFill="1" applyBorder="1" applyAlignment="1"/>
    <xf numFmtId="0" fontId="8" fillId="0" borderId="0" xfId="0" applyFont="1" applyBorder="1" applyAlignment="1">
      <alignment horizontal="left" wrapText="1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center"/>
    </xf>
    <xf numFmtId="17" fontId="10" fillId="0" borderId="0" xfId="0" applyNumberFormat="1" applyFont="1" applyAlignment="1">
      <alignment horizontal="center"/>
    </xf>
    <xf numFmtId="49" fontId="11" fillId="2" borderId="9" xfId="1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43" fontId="10" fillId="0" borderId="0" xfId="2" applyFont="1"/>
    <xf numFmtId="0" fontId="10" fillId="0" borderId="0" xfId="0" applyFont="1" applyBorder="1" applyAlignment="1">
      <alignment horizontal="left" wrapText="1"/>
    </xf>
    <xf numFmtId="43" fontId="10" fillId="0" borderId="3" xfId="2" applyFont="1" applyBorder="1"/>
    <xf numFmtId="43" fontId="10" fillId="0" borderId="0" xfId="2" applyFont="1" applyBorder="1"/>
    <xf numFmtId="4" fontId="10" fillId="0" borderId="0" xfId="0" applyNumberFormat="1" applyFont="1" applyBorder="1"/>
    <xf numFmtId="0" fontId="11" fillId="0" borderId="0" xfId="0" applyFont="1"/>
    <xf numFmtId="49" fontId="8" fillId="0" borderId="0" xfId="0" applyNumberFormat="1" applyFont="1" applyBorder="1" applyAlignment="1">
      <alignment horizontal="left" wrapText="1"/>
    </xf>
    <xf numFmtId="43" fontId="11" fillId="0" borderId="0" xfId="2" applyFont="1"/>
    <xf numFmtId="4" fontId="1" fillId="0" borderId="2" xfId="1" applyNumberFormat="1" applyFont="1" applyFill="1" applyBorder="1" applyAlignment="1"/>
    <xf numFmtId="4" fontId="1" fillId="0" borderId="10" xfId="1" applyNumberFormat="1" applyFont="1" applyFill="1" applyBorder="1" applyAlignment="1"/>
    <xf numFmtId="4" fontId="1" fillId="0" borderId="9" xfId="1" applyNumberFormat="1" applyFont="1" applyFill="1" applyBorder="1" applyAlignment="1"/>
    <xf numFmtId="4" fontId="1" fillId="0" borderId="0" xfId="0" applyNumberFormat="1" applyFont="1"/>
    <xf numFmtId="0" fontId="2" fillId="0" borderId="0" xfId="0" applyFont="1"/>
    <xf numFmtId="0" fontId="2" fillId="0" borderId="0" xfId="1" applyFont="1" applyFill="1"/>
    <xf numFmtId="0" fontId="2" fillId="0" borderId="7" xfId="0" applyFont="1" applyBorder="1"/>
    <xf numFmtId="4" fontId="1" fillId="2" borderId="11" xfId="1" applyNumberFormat="1" applyFont="1" applyFill="1" applyBorder="1" applyAlignment="1"/>
    <xf numFmtId="0" fontId="2" fillId="0" borderId="0" xfId="1" applyNumberFormat="1" applyFont="1" applyFill="1" applyBorder="1" applyAlignment="1">
      <alignment horizontal="left"/>
    </xf>
    <xf numFmtId="0" fontId="10" fillId="0" borderId="0" xfId="0" applyFont="1" applyBorder="1"/>
    <xf numFmtId="0" fontId="2" fillId="0" borderId="0" xfId="1" applyNumberFormat="1" applyFont="1" applyFill="1" applyBorder="1" applyAlignment="1">
      <alignment horizontal="left" indent="1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49" fontId="8" fillId="0" borderId="0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43" fontId="11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3" fontId="0" fillId="0" borderId="0" xfId="2" applyFont="1"/>
    <xf numFmtId="43" fontId="3" fillId="0" borderId="0" xfId="2" applyFont="1" applyFill="1"/>
    <xf numFmtId="49" fontId="5" fillId="2" borderId="9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49" fontId="5" fillId="2" borderId="11" xfId="1" applyNumberFormat="1" applyFont="1" applyFill="1" applyBorder="1" applyAlignment="1">
      <alignment horizontal="center" vertical="center"/>
    </xf>
    <xf numFmtId="49" fontId="5" fillId="2" borderId="9" xfId="1" applyNumberFormat="1" applyFont="1" applyFill="1" applyBorder="1" applyAlignment="1">
      <alignment horizontal="center" vertical="center" wrapText="1"/>
    </xf>
    <xf numFmtId="49" fontId="5" fillId="2" borderId="10" xfId="1" applyNumberFormat="1" applyFont="1" applyFill="1" applyBorder="1" applyAlignment="1">
      <alignment horizontal="center" vertical="center" wrapText="1"/>
    </xf>
    <xf numFmtId="49" fontId="5" fillId="2" borderId="11" xfId="1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0" xfId="0" applyAlignment="1">
      <alignment horizontal="justify" wrapText="1"/>
    </xf>
    <xf numFmtId="0" fontId="12" fillId="0" borderId="0" xfId="0" applyFont="1" applyAlignment="1">
      <alignment horizontal="center"/>
    </xf>
    <xf numFmtId="0" fontId="5" fillId="2" borderId="7" xfId="1" applyNumberFormat="1" applyFont="1" applyFill="1" applyBorder="1" applyAlignment="1">
      <alignment horizontal="center"/>
    </xf>
    <xf numFmtId="0" fontId="5" fillId="2" borderId="8" xfId="1" applyNumberFormat="1" applyFont="1" applyFill="1" applyBorder="1" applyAlignment="1">
      <alignment horizontal="center"/>
    </xf>
    <xf numFmtId="0" fontId="5" fillId="2" borderId="12" xfId="1" applyNumberFormat="1" applyFont="1" applyFill="1" applyBorder="1" applyAlignment="1">
      <alignment horizontal="center"/>
    </xf>
    <xf numFmtId="0" fontId="5" fillId="2" borderId="3" xfId="1" applyNumberFormat="1" applyFont="1" applyFill="1" applyBorder="1" applyAlignment="1">
      <alignment horizontal="center"/>
    </xf>
    <xf numFmtId="0" fontId="5" fillId="2" borderId="4" xfId="1" applyNumberFormat="1" applyFont="1" applyFill="1" applyBorder="1" applyAlignment="1">
      <alignment horizontal="center"/>
    </xf>
    <xf numFmtId="0" fontId="5" fillId="2" borderId="5" xfId="1" applyNumberFormat="1" applyFont="1" applyFill="1" applyBorder="1" applyAlignment="1">
      <alignment horizontal="center"/>
    </xf>
    <xf numFmtId="0" fontId="5" fillId="2" borderId="6" xfId="1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center"/>
    </xf>
  </cellXfs>
  <cellStyles count="3">
    <cellStyle name="Normal" xfId="0" builtinId="0"/>
    <cellStyle name="Normal 2" xfId="1" xr:uid="{00000000-0005-0000-0000-000001000000}"/>
    <cellStyle name="Vírgula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4">
    <pageSetUpPr fitToPage="1"/>
  </sheetPr>
  <dimension ref="A1:R43"/>
  <sheetViews>
    <sheetView showGridLines="0" showZeros="0" tabSelected="1" topLeftCell="A4" zoomScaleNormal="100" workbookViewId="0">
      <selection activeCell="N31" sqref="N31"/>
    </sheetView>
  </sheetViews>
  <sheetFormatPr defaultRowHeight="12.75" x14ac:dyDescent="0.2"/>
  <cols>
    <col min="1" max="1" width="63.7109375" customWidth="1"/>
    <col min="2" max="2" width="11.28515625" customWidth="1"/>
    <col min="3" max="13" width="10" bestFit="1" customWidth="1"/>
    <col min="14" max="14" width="10.85546875" bestFit="1" customWidth="1"/>
    <col min="15" max="15" width="14.7109375" customWidth="1"/>
    <col min="16" max="16" width="12.7109375" bestFit="1" customWidth="1"/>
    <col min="18" max="18" width="14" style="66" bestFit="1" customWidth="1"/>
  </cols>
  <sheetData>
    <row r="1" spans="1:16" x14ac:dyDescent="0.2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6" ht="15.75" x14ac:dyDescent="0.25">
      <c r="A2" s="90" t="s">
        <v>91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3" spans="1:16" x14ac:dyDescent="0.2">
      <c r="A3" s="91" t="s">
        <v>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</row>
    <row r="4" spans="1:16" x14ac:dyDescent="0.2">
      <c r="A4" s="91" t="s">
        <v>85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</row>
    <row r="5" spans="1:16" x14ac:dyDescent="0.2">
      <c r="A5" s="1"/>
      <c r="B5" s="1"/>
      <c r="C5" s="1"/>
      <c r="D5" s="1"/>
      <c r="E5" s="1"/>
      <c r="F5" s="1"/>
      <c r="G5" s="1"/>
    </row>
    <row r="6" spans="1:16" x14ac:dyDescent="0.2">
      <c r="A6" s="1" t="s">
        <v>21</v>
      </c>
      <c r="B6" s="1"/>
      <c r="C6" s="1"/>
      <c r="D6" s="1"/>
      <c r="E6" s="1"/>
      <c r="F6" s="1"/>
      <c r="P6" s="2">
        <v>1</v>
      </c>
    </row>
    <row r="7" spans="1:16" x14ac:dyDescent="0.2">
      <c r="A7" s="16"/>
      <c r="B7" s="80" t="s">
        <v>7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</row>
    <row r="8" spans="1:16" x14ac:dyDescent="0.2">
      <c r="A8" s="17"/>
      <c r="B8" s="78" t="s">
        <v>3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</row>
    <row r="9" spans="1:16" x14ac:dyDescent="0.2">
      <c r="A9" s="17" t="s">
        <v>2</v>
      </c>
      <c r="B9" s="82" t="s">
        <v>8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4"/>
      <c r="O9" s="18" t="s">
        <v>9</v>
      </c>
      <c r="P9" s="4" t="s">
        <v>15</v>
      </c>
    </row>
    <row r="10" spans="1:16" x14ac:dyDescent="0.2">
      <c r="A10" s="17"/>
      <c r="B10" s="71" t="s">
        <v>77</v>
      </c>
      <c r="C10" s="71" t="s">
        <v>78</v>
      </c>
      <c r="D10" s="71" t="s">
        <v>79</v>
      </c>
      <c r="E10" s="71" t="s">
        <v>80</v>
      </c>
      <c r="F10" s="71" t="s">
        <v>81</v>
      </c>
      <c r="G10" s="71" t="s">
        <v>82</v>
      </c>
      <c r="H10" s="71" t="s">
        <v>83</v>
      </c>
      <c r="I10" s="71" t="s">
        <v>84</v>
      </c>
      <c r="J10" s="71" t="s">
        <v>87</v>
      </c>
      <c r="K10" s="71" t="s">
        <v>88</v>
      </c>
      <c r="L10" s="71" t="s">
        <v>89</v>
      </c>
      <c r="M10" s="68" t="s">
        <v>90</v>
      </c>
      <c r="N10" s="9" t="s">
        <v>15</v>
      </c>
      <c r="O10" s="19" t="s">
        <v>10</v>
      </c>
      <c r="P10" s="5"/>
    </row>
    <row r="11" spans="1:16" x14ac:dyDescent="0.2">
      <c r="A11" s="17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69"/>
      <c r="N11" s="10" t="s">
        <v>34</v>
      </c>
      <c r="O11" s="19" t="s">
        <v>11</v>
      </c>
      <c r="P11" s="6"/>
    </row>
    <row r="12" spans="1:16" x14ac:dyDescent="0.2">
      <c r="A12" s="17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69"/>
      <c r="N12" s="10" t="s">
        <v>35</v>
      </c>
      <c r="O12" s="20" t="s">
        <v>36</v>
      </c>
      <c r="P12" s="7"/>
    </row>
    <row r="13" spans="1:16" x14ac:dyDescent="0.2">
      <c r="A13" s="21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0"/>
      <c r="N13" s="11" t="s">
        <v>12</v>
      </c>
      <c r="O13" s="22" t="s">
        <v>13</v>
      </c>
      <c r="P13" s="8" t="s">
        <v>22</v>
      </c>
    </row>
    <row r="14" spans="1:16" x14ac:dyDescent="0.2">
      <c r="A14" s="23" t="s">
        <v>4</v>
      </c>
      <c r="B14" s="48">
        <f t="shared" ref="B14:M14" si="0">B15+B20+B24</f>
        <v>3441966.9999999967</v>
      </c>
      <c r="C14" s="48">
        <f t="shared" si="0"/>
        <v>3280704.7700000014</v>
      </c>
      <c r="D14" s="48">
        <f t="shared" si="0"/>
        <v>3920178.7200000011</v>
      </c>
      <c r="E14" s="48">
        <f t="shared" si="0"/>
        <v>4660028.8499999987</v>
      </c>
      <c r="F14" s="48">
        <f t="shared" si="0"/>
        <v>3885984.97</v>
      </c>
      <c r="G14" s="48">
        <f t="shared" si="0"/>
        <v>3018881.18</v>
      </c>
      <c r="H14" s="48">
        <f t="shared" si="0"/>
        <v>3012238.51</v>
      </c>
      <c r="I14" s="48">
        <f t="shared" si="0"/>
        <v>4016860.1000000006</v>
      </c>
      <c r="J14" s="48">
        <f t="shared" si="0"/>
        <v>3220535.7600000007</v>
      </c>
      <c r="K14" s="48">
        <f t="shared" si="0"/>
        <v>3195276.5399999991</v>
      </c>
      <c r="L14" s="48">
        <f t="shared" si="0"/>
        <v>3206495.62</v>
      </c>
      <c r="M14" s="48">
        <f t="shared" si="0"/>
        <v>3560430.689999999</v>
      </c>
      <c r="N14" s="48">
        <f>SUM(B14:M14)</f>
        <v>42419582.709999986</v>
      </c>
      <c r="O14" s="48"/>
      <c r="P14" s="49">
        <f>N14+O14</f>
        <v>42419582.709999986</v>
      </c>
    </row>
    <row r="15" spans="1:16" x14ac:dyDescent="0.2">
      <c r="A15" s="24" t="s">
        <v>18</v>
      </c>
      <c r="B15" s="47">
        <f t="shared" ref="B15:M15" si="1">B16+B17+B18</f>
        <v>3441966.9999999967</v>
      </c>
      <c r="C15" s="47">
        <f t="shared" si="1"/>
        <v>3280704.7700000014</v>
      </c>
      <c r="D15" s="47">
        <f t="shared" si="1"/>
        <v>3920178.7200000011</v>
      </c>
      <c r="E15" s="47">
        <f t="shared" si="1"/>
        <v>4660028.8499999987</v>
      </c>
      <c r="F15" s="47">
        <f t="shared" si="1"/>
        <v>3885984.97</v>
      </c>
      <c r="G15" s="47">
        <f t="shared" si="1"/>
        <v>3018881.18</v>
      </c>
      <c r="H15" s="47">
        <f t="shared" si="1"/>
        <v>3012238.51</v>
      </c>
      <c r="I15" s="47">
        <f t="shared" si="1"/>
        <v>4016860.1000000006</v>
      </c>
      <c r="J15" s="47">
        <f t="shared" si="1"/>
        <v>3220535.7600000007</v>
      </c>
      <c r="K15" s="47">
        <f t="shared" si="1"/>
        <v>3195276.5399999991</v>
      </c>
      <c r="L15" s="47">
        <f t="shared" si="1"/>
        <v>3206495.62</v>
      </c>
      <c r="M15" s="47">
        <f t="shared" si="1"/>
        <v>3560430.689999999</v>
      </c>
      <c r="N15" s="47">
        <f>SUM(B15:M15)</f>
        <v>42419582.709999986</v>
      </c>
      <c r="O15" s="12"/>
      <c r="P15" s="49">
        <f>N15+O15</f>
        <v>42419582.709999986</v>
      </c>
    </row>
    <row r="16" spans="1:16" x14ac:dyDescent="0.2">
      <c r="A16" s="24" t="s">
        <v>39</v>
      </c>
      <c r="B16" s="12">
        <f>SUMIF('Base 2017'!H:H,'Anexo 1 - Pessoal Defensoria'!A16,'Base 2017'!D:D)</f>
        <v>3107020.0999999964</v>
      </c>
      <c r="C16" s="12">
        <f>SUMIF('Base 2017'!H:H,'Anexo 1 - Pessoal Defensoria'!A16,'Base 2017'!E:E)</f>
        <v>2949307.4800000018</v>
      </c>
      <c r="D16" s="12">
        <f>SUMIF('Base 2017'!H:H,'Anexo 1 - Pessoal Defensoria'!A16,'Base 2017'!F:F)</f>
        <v>3588842.5600000015</v>
      </c>
      <c r="E16" s="12">
        <f>SUMIF('Base 2017'!H:H,'Anexo 1 - Pessoal Defensoria'!A16,'Base 2017'!G:G)</f>
        <v>4006145.899999998</v>
      </c>
      <c r="F16" s="12">
        <f>SUMIF('Base 2018'!N:N,'Anexo 1 - Pessoal Defensoria'!A16,'Base 2018'!F:F)</f>
        <v>3535907.1</v>
      </c>
      <c r="G16" s="12">
        <f>SUMIF('Base 2018'!N:N,'Anexo 1 - Pessoal Defensoria'!A16,'Base 2018'!G:G)</f>
        <v>2671074.89</v>
      </c>
      <c r="H16" s="12">
        <f>SUMIF('Base 2018'!N:N,'Anexo 1 - Pessoal Defensoria'!A16,'Base 2018'!H:H)</f>
        <v>2664139</v>
      </c>
      <c r="I16" s="12">
        <f>SUMIF('Base 2018'!N:N,'Anexo 1 - Pessoal Defensoria'!A16,'Base 2018'!I:I)</f>
        <v>3674170.3800000004</v>
      </c>
      <c r="J16" s="12">
        <f>SUMIF('Base 2018'!N:N,'Anexo 1 - Pessoal Defensoria'!A16,'Base 2018'!J:J)</f>
        <v>2879958.8100000005</v>
      </c>
      <c r="K16" s="12">
        <f>SUMIF('Base 2018'!N:N,'Anexo 1 - Pessoal Defensoria'!A16,'Base 2018'!K:K)</f>
        <v>2854652.2399999993</v>
      </c>
      <c r="L16" s="12">
        <f>SUMIF('Base 2018'!N:N,'Anexo 1 - Pessoal Defensoria'!A16,'Base 2018'!L:L)</f>
        <v>2865189.6</v>
      </c>
      <c r="M16" s="12">
        <f>SUMIF('Base 2018'!N:N,'Anexo 1 - Pessoal Defensoria'!A16,'Base 2018'!M:M)</f>
        <v>3181106.2899999991</v>
      </c>
      <c r="N16" s="47">
        <f>SUM(B16:M16)</f>
        <v>37977514.349999994</v>
      </c>
      <c r="O16" s="12"/>
      <c r="P16" s="49">
        <f>N16+O16</f>
        <v>37977514.349999994</v>
      </c>
    </row>
    <row r="17" spans="1:18" x14ac:dyDescent="0.2">
      <c r="A17" s="24" t="s">
        <v>38</v>
      </c>
      <c r="B17" s="12">
        <f>SUMIF('Base 2017'!H:H,'Anexo 1 - Pessoal Defensoria'!A17,'Base 2017'!D:D)</f>
        <v>334946.9000000002</v>
      </c>
      <c r="C17" s="12">
        <f>SUMIF('Base 2017'!H:H,'Anexo 1 - Pessoal Defensoria'!A17,'Base 2017'!E:E)</f>
        <v>331397.2899999998</v>
      </c>
      <c r="D17" s="12">
        <f>SUMIF('Base 2017'!H:H,'Anexo 1 - Pessoal Defensoria'!A17,'Base 2017'!F:F)</f>
        <v>331336.1599999998</v>
      </c>
      <c r="E17" s="12">
        <f>SUMIF('Base 2017'!H:H,'Anexo 1 - Pessoal Defensoria'!A17,'Base 2017'!G:G)</f>
        <v>653882.9500000003</v>
      </c>
      <c r="F17" s="12">
        <f>SUMIF('Base 2018'!N:N,'Anexo 1 - Pessoal Defensoria'!A17,'Base 2018'!F:F)</f>
        <v>350077.87</v>
      </c>
      <c r="G17" s="12">
        <f>SUMIF('Base 2018'!N:N,'Anexo 1 - Pessoal Defensoria'!A17,'Base 2018'!G:G)</f>
        <v>347806.29</v>
      </c>
      <c r="H17" s="12">
        <f>SUMIF('Base 2018'!N:N,'Anexo 1 - Pessoal Defensoria'!A17,'Base 2018'!H:H)</f>
        <v>348099.51</v>
      </c>
      <c r="I17" s="12">
        <f>SUMIF('Base 2017'!H:H,'Anexo 1 - Pessoal Defensoria'!A17,'Base 2018'!I:I)</f>
        <v>342689.72000000003</v>
      </c>
      <c r="J17" s="12">
        <f>SUMIF('Base 2018'!N:N,'Anexo 1 - Pessoal Defensoria'!A17,'Base 2018'!J:J)</f>
        <v>340576.95</v>
      </c>
      <c r="K17" s="12">
        <f>SUMIF('Base 2018'!N:N,'Anexo 1 - Pessoal Defensoria'!A17,'Base 2018'!K:K)</f>
        <v>340624.3</v>
      </c>
      <c r="L17" s="12">
        <f>SUMIF('Base 2018'!N:N,'Anexo 1 - Pessoal Defensoria'!A17,'Base 2018'!L:L)</f>
        <v>341306.02</v>
      </c>
      <c r="M17" s="12">
        <f>SUMIF('Base 2018'!N:N,'Anexo 1 - Pessoal Defensoria'!A17,'Base 2018'!M:M)</f>
        <v>379324.4</v>
      </c>
      <c r="N17" s="47">
        <f>SUM(B17:M17)</f>
        <v>4442068.3600000003</v>
      </c>
      <c r="O17" s="12"/>
      <c r="P17" s="49">
        <f>N17+O17</f>
        <v>4442068.3600000003</v>
      </c>
    </row>
    <row r="18" spans="1:18" s="3" customFormat="1" ht="11.25" customHeight="1" x14ac:dyDescent="0.2">
      <c r="A18" s="24" t="s">
        <v>43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51"/>
      <c r="R18" s="67"/>
    </row>
    <row r="19" spans="1:18" s="3" customFormat="1" ht="11.25" customHeight="1" x14ac:dyDescent="0.2">
      <c r="A19" s="24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51"/>
      <c r="R19" s="67"/>
    </row>
    <row r="20" spans="1:18" x14ac:dyDescent="0.2">
      <c r="A20" s="24" t="s">
        <v>19</v>
      </c>
      <c r="B20" s="12">
        <f t="shared" ref="B20:M20" si="2">B21+B22+B23</f>
        <v>0</v>
      </c>
      <c r="C20" s="12">
        <f t="shared" si="2"/>
        <v>0</v>
      </c>
      <c r="D20" s="12">
        <f t="shared" si="2"/>
        <v>0</v>
      </c>
      <c r="E20" s="12">
        <f t="shared" si="2"/>
        <v>0</v>
      </c>
      <c r="F20" s="12">
        <f t="shared" si="2"/>
        <v>0</v>
      </c>
      <c r="G20" s="12">
        <f t="shared" si="2"/>
        <v>0</v>
      </c>
      <c r="H20" s="12">
        <f t="shared" si="2"/>
        <v>0</v>
      </c>
      <c r="I20" s="12">
        <f t="shared" si="2"/>
        <v>0</v>
      </c>
      <c r="J20" s="12">
        <f t="shared" si="2"/>
        <v>0</v>
      </c>
      <c r="K20" s="12">
        <f t="shared" si="2"/>
        <v>0</v>
      </c>
      <c r="L20" s="12">
        <f t="shared" si="2"/>
        <v>0</v>
      </c>
      <c r="M20" s="12">
        <f t="shared" si="2"/>
        <v>0</v>
      </c>
      <c r="N20" s="47">
        <f t="shared" ref="N20" si="3">SUM(B20:M20)</f>
        <v>0</v>
      </c>
      <c r="O20" s="12"/>
      <c r="P20" s="50"/>
    </row>
    <row r="21" spans="1:18" x14ac:dyDescent="0.2">
      <c r="A21" s="24" t="s">
        <v>42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50"/>
    </row>
    <row r="22" spans="1:18" x14ac:dyDescent="0.2">
      <c r="A22" s="24" t="s">
        <v>40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50"/>
    </row>
    <row r="23" spans="1:18" x14ac:dyDescent="0.2">
      <c r="A23" s="24" t="s">
        <v>41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50"/>
    </row>
    <row r="24" spans="1:18" ht="12.75" customHeight="1" x14ac:dyDescent="0.2">
      <c r="A24" s="25" t="s">
        <v>20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50"/>
    </row>
    <row r="25" spans="1:18" x14ac:dyDescent="0.2">
      <c r="A25" s="30" t="s">
        <v>37</v>
      </c>
      <c r="B25" s="46">
        <f t="shared" ref="B25:M25" si="4">B26+B27+B28+B29</f>
        <v>28536.000000000007</v>
      </c>
      <c r="C25" s="46">
        <f t="shared" si="4"/>
        <v>14096</v>
      </c>
      <c r="D25" s="46">
        <f t="shared" si="4"/>
        <v>814879.20000000007</v>
      </c>
      <c r="E25" s="46">
        <f t="shared" si="4"/>
        <v>789812.94</v>
      </c>
      <c r="F25" s="46">
        <f t="shared" si="4"/>
        <v>0</v>
      </c>
      <c r="G25" s="46">
        <f t="shared" si="4"/>
        <v>1355.72</v>
      </c>
      <c r="H25" s="46">
        <f t="shared" si="4"/>
        <v>0</v>
      </c>
      <c r="I25" s="46">
        <f t="shared" si="4"/>
        <v>38149.370000000003</v>
      </c>
      <c r="J25" s="46">
        <f t="shared" si="4"/>
        <v>10453.91</v>
      </c>
      <c r="K25" s="46">
        <f t="shared" si="4"/>
        <v>0</v>
      </c>
      <c r="L25" s="46">
        <f t="shared" si="4"/>
        <v>4467.04</v>
      </c>
      <c r="M25" s="46">
        <f t="shared" si="4"/>
        <v>31708.3</v>
      </c>
      <c r="N25" s="47">
        <f>SUM(B25:M25)</f>
        <v>1733458.4800000002</v>
      </c>
      <c r="O25" s="47"/>
      <c r="P25" s="49">
        <f>N25+O25</f>
        <v>1733458.4800000002</v>
      </c>
    </row>
    <row r="26" spans="1:18" x14ac:dyDescent="0.2">
      <c r="A26" s="28" t="s">
        <v>5</v>
      </c>
      <c r="B26" s="12">
        <f>SUMIF('Base 2017'!H:H,'Anexo 1 - Pessoal Defensoria'!A26,'Base 2017'!D:D)</f>
        <v>28536.000000000007</v>
      </c>
      <c r="C26" s="12">
        <f>SUMIF('Base 2017'!H:H,'Anexo 1 - Pessoal Defensoria'!A26,'Base 2017'!E:E)</f>
        <v>14096</v>
      </c>
      <c r="D26" s="12">
        <f>SUMIF('Base 2017'!H:H,'Anexo 1 - Pessoal Defensoria'!A26,'Base 2017'!F:F)</f>
        <v>4920.6699999999983</v>
      </c>
      <c r="E26" s="12">
        <f>SUMIF('Base 2017'!H:H,'Anexo 1 - Pessoal Defensoria'!A26,'Base 2017'!G:G)</f>
        <v>2730.9400000000023</v>
      </c>
      <c r="F26" s="12">
        <f>SUMIF('Base 2018'!N:N,'Anexo 1 - Pessoal Defensoria'!A26,'Base 2018'!F:F)</f>
        <v>0</v>
      </c>
      <c r="G26" s="12">
        <f>SUMIF('Base 2018'!N:N,'Anexo 1 - Pessoal Defensoria'!A26,'Base 2018'!G:G)</f>
        <v>1355.72</v>
      </c>
      <c r="H26" s="12">
        <f>SUMIF('Base 2018'!N:N,'Anexo 1 - Pessoal Defensoria'!A26,'Base 2018'!H:H)</f>
        <v>0</v>
      </c>
      <c r="I26" s="12">
        <f>SUMIF('Base 2017'!H:H,'Anexo 1 - Pessoal Defensoria'!A26,'Base 2018'!I:I)</f>
        <v>38149.370000000003</v>
      </c>
      <c r="J26" s="12">
        <f>SUMIF('Base 2018'!N:N,'Anexo 1 - Pessoal Defensoria'!A26,'Base 2018'!J:J)</f>
        <v>10453.91</v>
      </c>
      <c r="K26" s="12">
        <f>SUMIF('Base 2018'!N:N,'Anexo 1 - Pessoal Defensoria'!A26,'Base 2018'!K:K)</f>
        <v>0</v>
      </c>
      <c r="L26" s="12">
        <f>SUMIF('Base 2018'!N:N,'Anexo 1 - Pessoal Defensoria'!A26,'Base 2018'!L:L)</f>
        <v>4467.04</v>
      </c>
      <c r="M26" s="12">
        <f>SUMIF('Base 2018'!N:N,'Anexo 1 - Pessoal Defensoria'!A26,'Base 2018'!M:M)</f>
        <v>31708.3</v>
      </c>
      <c r="N26" s="47">
        <f>SUM(B26:M26)</f>
        <v>136417.95000000001</v>
      </c>
      <c r="O26" s="12"/>
      <c r="P26" s="49">
        <f>N26+O26</f>
        <v>136417.95000000001</v>
      </c>
    </row>
    <row r="27" spans="1:18" x14ac:dyDescent="0.2">
      <c r="A27" s="28" t="s">
        <v>16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47">
        <f t="shared" ref="N27" si="5">SUM(B27:M27)</f>
        <v>0</v>
      </c>
      <c r="O27" s="12"/>
      <c r="P27" s="50"/>
    </row>
    <row r="28" spans="1:18" x14ac:dyDescent="0.2">
      <c r="A28" s="28" t="s">
        <v>17</v>
      </c>
      <c r="B28" s="12">
        <f>SUMIF('Base 2017'!H:H,'Anexo 1 - Pessoal Defensoria'!A28,'Base 2017'!D:D)</f>
        <v>0</v>
      </c>
      <c r="C28" s="12">
        <f>SUMIF('Base 2017'!H:H,'Anexo 1 - Pessoal Defensoria'!A28,'Base 2017'!E:E)</f>
        <v>0</v>
      </c>
      <c r="D28" s="12">
        <f>SUMIF('Base 2017'!H:H,'Anexo 1 - Pessoal Defensoria'!A28,'Base 2017'!F:F)</f>
        <v>809958.53</v>
      </c>
      <c r="E28" s="12">
        <f>SUMIF('Base 2017'!H:H,'Anexo 1 - Pessoal Defensoria'!A28,'Base 2017'!G:G)</f>
        <v>787082</v>
      </c>
      <c r="F28" s="12">
        <f>SUMIF('Base 2018'!N:N,'Anexo 1 - Pessoal Defensoria'!A28,'Base 2018'!F:F)</f>
        <v>0</v>
      </c>
      <c r="G28" s="12">
        <f>SUMIF('Base 2018'!N:N,'Anexo 1 - Pessoal Defensoria'!A28,'Base 2018'!G:G)</f>
        <v>0</v>
      </c>
      <c r="H28" s="12">
        <f>SUMIF('Base 2018'!N:N,'Anexo 1 - Pessoal Defensoria'!A28,'Base 2018'!H:H)</f>
        <v>0</v>
      </c>
      <c r="I28" s="12">
        <f>SUMIF('Base 2017'!H:H,'Anexo 1 - Pessoal Defensoria'!A28,'Base 2018'!I:I)</f>
        <v>0</v>
      </c>
      <c r="J28" s="12">
        <f>SUMIF('Base 2018'!N:N,'Anexo 1 - Pessoal Defensoria'!A28,'Base 2018'!J:J)</f>
        <v>0</v>
      </c>
      <c r="K28" s="12">
        <f>SUMIF('Base 2018'!N:N,'Anexo 1 - Pessoal Defensoria'!A28,'Base 2018'!K:K)</f>
        <v>0</v>
      </c>
      <c r="L28" s="12">
        <f>SUMIF('Base 2018'!N:N,'Anexo 1 - Pessoal Defensoria'!A28,'Base 2018'!L:L)</f>
        <v>0</v>
      </c>
      <c r="M28" s="12">
        <f>SUMIF('Base 2018'!N:N,'Anexo 1 - Pessoal Defensoria'!A28,'Base 2018'!M:M)</f>
        <v>0</v>
      </c>
      <c r="N28" s="47">
        <f>SUM(B28:M28)</f>
        <v>1597040.53</v>
      </c>
      <c r="O28" s="12"/>
      <c r="P28" s="49">
        <f>N28+O28</f>
        <v>1597040.53</v>
      </c>
    </row>
    <row r="29" spans="1:18" x14ac:dyDescent="0.2">
      <c r="A29" s="28" t="s">
        <v>6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13"/>
      <c r="O29" s="12"/>
      <c r="P29" s="50"/>
    </row>
    <row r="30" spans="1:18" x14ac:dyDescent="0.2">
      <c r="A30" s="29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5"/>
      <c r="O30" s="14"/>
      <c r="P30" s="52"/>
    </row>
    <row r="31" spans="1:18" x14ac:dyDescent="0.2">
      <c r="A31" s="26" t="s">
        <v>14</v>
      </c>
      <c r="B31" s="53">
        <f>B14-B25</f>
        <v>3413430.9999999967</v>
      </c>
      <c r="C31" s="53">
        <f t="shared" ref="C31:O31" si="6">C14-C25</f>
        <v>3266608.7700000014</v>
      </c>
      <c r="D31" s="53">
        <f t="shared" si="6"/>
        <v>3105299.5200000009</v>
      </c>
      <c r="E31" s="53">
        <f t="shared" si="6"/>
        <v>3870215.9099999988</v>
      </c>
      <c r="F31" s="53">
        <f t="shared" si="6"/>
        <v>3885984.97</v>
      </c>
      <c r="G31" s="53">
        <f t="shared" si="6"/>
        <v>3017525.46</v>
      </c>
      <c r="H31" s="53">
        <f t="shared" si="6"/>
        <v>3012238.51</v>
      </c>
      <c r="I31" s="53">
        <f t="shared" si="6"/>
        <v>3978710.7300000004</v>
      </c>
      <c r="J31" s="53">
        <f t="shared" si="6"/>
        <v>3210081.8500000006</v>
      </c>
      <c r="K31" s="53">
        <f t="shared" si="6"/>
        <v>3195276.5399999991</v>
      </c>
      <c r="L31" s="53">
        <f t="shared" si="6"/>
        <v>3202028.58</v>
      </c>
      <c r="M31" s="53">
        <f t="shared" si="6"/>
        <v>3528722.3899999992</v>
      </c>
      <c r="N31" s="53">
        <f>N14-N25</f>
        <v>40686124.229999989</v>
      </c>
      <c r="O31" s="53">
        <f t="shared" si="6"/>
        <v>0</v>
      </c>
      <c r="P31" s="53">
        <f>P14-P25</f>
        <v>40686124.229999989</v>
      </c>
    </row>
    <row r="32" spans="1:18" ht="12.75" customHeight="1" x14ac:dyDescent="0.2">
      <c r="A32" s="74" t="s">
        <v>76</v>
      </c>
      <c r="B32" s="75"/>
      <c r="C32" s="75"/>
      <c r="D32" s="75"/>
      <c r="E32" s="75"/>
      <c r="F32" s="75"/>
      <c r="G32" s="75"/>
    </row>
    <row r="34" spans="1:16" x14ac:dyDescent="0.2">
      <c r="A34" s="76" t="s">
        <v>67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</row>
    <row r="35" spans="1:16" x14ac:dyDescent="0.2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</row>
    <row r="36" spans="1:16" x14ac:dyDescent="0.2">
      <c r="A36" t="s">
        <v>66</v>
      </c>
    </row>
    <row r="37" spans="1:16" x14ac:dyDescent="0.2">
      <c r="A37" s="63" t="s">
        <v>75</v>
      </c>
    </row>
    <row r="38" spans="1:16" x14ac:dyDescent="0.2">
      <c r="A38" s="63"/>
    </row>
    <row r="39" spans="1:16" x14ac:dyDescent="0.2">
      <c r="A39" s="63"/>
    </row>
    <row r="40" spans="1:16" x14ac:dyDescent="0.2">
      <c r="M40" s="77"/>
      <c r="N40" s="77"/>
      <c r="O40" s="77"/>
      <c r="P40" s="77"/>
    </row>
    <row r="41" spans="1:16" x14ac:dyDescent="0.2">
      <c r="M41" s="77"/>
      <c r="N41" s="77"/>
      <c r="O41" s="77"/>
      <c r="P41" s="77"/>
    </row>
    <row r="42" spans="1:16" x14ac:dyDescent="0.2">
      <c r="A42" s="65" t="s">
        <v>68</v>
      </c>
      <c r="E42" s="77" t="s">
        <v>70</v>
      </c>
      <c r="F42" s="77"/>
      <c r="G42" s="77"/>
      <c r="H42" s="77"/>
      <c r="M42" s="77" t="s">
        <v>72</v>
      </c>
      <c r="N42" s="77"/>
      <c r="O42" s="77"/>
      <c r="P42" s="77"/>
    </row>
    <row r="43" spans="1:16" x14ac:dyDescent="0.2">
      <c r="A43" s="64" t="s">
        <v>69</v>
      </c>
      <c r="E43" s="85" t="s">
        <v>71</v>
      </c>
      <c r="F43" s="85"/>
      <c r="G43" s="85"/>
      <c r="H43" s="85"/>
      <c r="M43" s="85" t="s">
        <v>73</v>
      </c>
      <c r="N43" s="85"/>
      <c r="O43" s="85"/>
      <c r="P43" s="85"/>
    </row>
  </sheetData>
  <mergeCells count="27">
    <mergeCell ref="A1:P1"/>
    <mergeCell ref="A2:P2"/>
    <mergeCell ref="A3:P3"/>
    <mergeCell ref="A4:P4"/>
    <mergeCell ref="E43:H43"/>
    <mergeCell ref="M40:P40"/>
    <mergeCell ref="M42:P42"/>
    <mergeCell ref="M41:P41"/>
    <mergeCell ref="M43:P43"/>
    <mergeCell ref="A32:G32"/>
    <mergeCell ref="A34:P35"/>
    <mergeCell ref="E42:H42"/>
    <mergeCell ref="B8:P8"/>
    <mergeCell ref="B7:P7"/>
    <mergeCell ref="B9:N9"/>
    <mergeCell ref="B10:B13"/>
    <mergeCell ref="C10:C13"/>
    <mergeCell ref="D10:D13"/>
    <mergeCell ref="E10:E13"/>
    <mergeCell ref="F10:F13"/>
    <mergeCell ref="M10:M13"/>
    <mergeCell ref="G10:G13"/>
    <mergeCell ref="H10:H13"/>
    <mergeCell ref="I10:I13"/>
    <mergeCell ref="J10:J13"/>
    <mergeCell ref="K10:K13"/>
    <mergeCell ref="L10:L13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62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2"/>
  <sheetViews>
    <sheetView topLeftCell="A7" workbookViewId="0">
      <selection activeCell="C22" sqref="C22"/>
    </sheetView>
  </sheetViews>
  <sheetFormatPr defaultRowHeight="15" x14ac:dyDescent="0.25"/>
  <cols>
    <col min="1" max="1" width="9.140625" style="33"/>
    <col min="2" max="2" width="9.140625" style="33" bestFit="1" customWidth="1"/>
    <col min="3" max="3" width="52.85546875" style="33" bestFit="1" customWidth="1"/>
    <col min="4" max="7" width="13.28515625" style="33" bestFit="1" customWidth="1"/>
    <col min="8" max="8" width="51.42578125" style="33" customWidth="1"/>
    <col min="9" max="16384" width="9.140625" style="33"/>
  </cols>
  <sheetData>
    <row r="1" spans="1:8" x14ac:dyDescent="0.25">
      <c r="A1" s="43" t="s">
        <v>44</v>
      </c>
    </row>
    <row r="2" spans="1:8" x14ac:dyDescent="0.25">
      <c r="D2" s="86" t="s">
        <v>56</v>
      </c>
      <c r="E2" s="86"/>
      <c r="F2" s="86"/>
      <c r="G2" s="86"/>
    </row>
    <row r="3" spans="1:8" x14ac:dyDescent="0.25">
      <c r="D3" s="34"/>
      <c r="E3" s="34"/>
      <c r="F3" s="34"/>
      <c r="G3" s="34"/>
    </row>
    <row r="4" spans="1:8" x14ac:dyDescent="0.25">
      <c r="D4" s="35">
        <v>42979</v>
      </c>
      <c r="E4" s="35">
        <v>43009</v>
      </c>
      <c r="F4" s="35">
        <v>43040</v>
      </c>
      <c r="G4" s="35">
        <v>43070</v>
      </c>
    </row>
    <row r="5" spans="1:8" ht="24.75" customHeight="1" x14ac:dyDescent="0.25">
      <c r="B5" s="57" t="s">
        <v>45</v>
      </c>
      <c r="C5" s="57" t="s">
        <v>46</v>
      </c>
      <c r="D5" s="36" t="s">
        <v>23</v>
      </c>
      <c r="E5" s="36" t="s">
        <v>24</v>
      </c>
      <c r="F5" s="36" t="s">
        <v>25</v>
      </c>
      <c r="G5" s="36" t="s">
        <v>26</v>
      </c>
      <c r="H5" s="55"/>
    </row>
    <row r="6" spans="1:8" x14ac:dyDescent="0.25">
      <c r="A6" s="37" t="s">
        <v>47</v>
      </c>
      <c r="B6" s="31">
        <v>31901100</v>
      </c>
      <c r="C6" s="31" t="s">
        <v>48</v>
      </c>
      <c r="D6" s="40">
        <v>2602455.6699999962</v>
      </c>
      <c r="E6" s="40">
        <v>2471756.9200000018</v>
      </c>
      <c r="F6" s="40">
        <v>2265079.1600000011</v>
      </c>
      <c r="G6" s="40">
        <v>2643652.6999999983</v>
      </c>
      <c r="H6" s="54" t="s">
        <v>39</v>
      </c>
    </row>
    <row r="7" spans="1:8" x14ac:dyDescent="0.25">
      <c r="A7" s="37" t="s">
        <v>47</v>
      </c>
      <c r="B7" s="31">
        <v>31901300</v>
      </c>
      <c r="C7" s="31" t="s">
        <v>49</v>
      </c>
      <c r="D7" s="41">
        <v>6885.32</v>
      </c>
      <c r="E7" s="41">
        <v>6238.2599999999948</v>
      </c>
      <c r="F7" s="41">
        <v>5631.6300000000047</v>
      </c>
      <c r="G7" s="41">
        <v>10097.880000000005</v>
      </c>
      <c r="H7" s="54" t="s">
        <v>38</v>
      </c>
    </row>
    <row r="8" spans="1:8" x14ac:dyDescent="0.25">
      <c r="A8" s="37" t="s">
        <v>47</v>
      </c>
      <c r="B8" s="31">
        <v>31901600</v>
      </c>
      <c r="C8" s="31" t="s">
        <v>50</v>
      </c>
      <c r="D8" s="41">
        <v>476028.43000000005</v>
      </c>
      <c r="E8" s="41">
        <v>463454.56000000006</v>
      </c>
      <c r="F8" s="41">
        <v>508884.2</v>
      </c>
      <c r="G8" s="41">
        <v>572680.26</v>
      </c>
      <c r="H8" s="54" t="s">
        <v>39</v>
      </c>
    </row>
    <row r="9" spans="1:8" x14ac:dyDescent="0.25">
      <c r="A9" s="37" t="s">
        <v>47</v>
      </c>
      <c r="B9" s="31">
        <v>31909200</v>
      </c>
      <c r="C9" s="39" t="s">
        <v>51</v>
      </c>
      <c r="D9" s="41"/>
      <c r="E9" s="41"/>
      <c r="F9" s="41">
        <v>809958.53</v>
      </c>
      <c r="G9" s="41">
        <v>787082</v>
      </c>
      <c r="H9" s="54" t="s">
        <v>39</v>
      </c>
    </row>
    <row r="10" spans="1:8" x14ac:dyDescent="0.25">
      <c r="A10" s="37" t="s">
        <v>52</v>
      </c>
      <c r="B10" s="31">
        <v>31909200</v>
      </c>
      <c r="C10" s="39" t="s">
        <v>51</v>
      </c>
      <c r="D10" s="41"/>
      <c r="E10" s="41"/>
      <c r="F10" s="41">
        <v>809958.53</v>
      </c>
      <c r="G10" s="41">
        <v>787082</v>
      </c>
      <c r="H10" s="56" t="s">
        <v>17</v>
      </c>
    </row>
    <row r="11" spans="1:8" x14ac:dyDescent="0.25">
      <c r="A11" s="37" t="s">
        <v>47</v>
      </c>
      <c r="B11" s="31">
        <v>31909400</v>
      </c>
      <c r="C11" s="39" t="s">
        <v>53</v>
      </c>
      <c r="D11" s="41">
        <v>28536.000000000007</v>
      </c>
      <c r="E11" s="41">
        <v>14096</v>
      </c>
      <c r="F11" s="41">
        <v>4920.6699999999983</v>
      </c>
      <c r="G11" s="41">
        <v>2730.9400000000023</v>
      </c>
      <c r="H11" s="54" t="s">
        <v>39</v>
      </c>
    </row>
    <row r="12" spans="1:8" x14ac:dyDescent="0.25">
      <c r="A12" s="37" t="s">
        <v>52</v>
      </c>
      <c r="B12" s="31">
        <v>31909400</v>
      </c>
      <c r="C12" s="39" t="s">
        <v>53</v>
      </c>
      <c r="D12" s="41">
        <v>28536.000000000007</v>
      </c>
      <c r="E12" s="41">
        <v>14096</v>
      </c>
      <c r="F12" s="41">
        <v>4920.6699999999983</v>
      </c>
      <c r="G12" s="41">
        <v>2730.9400000000023</v>
      </c>
      <c r="H12" s="56" t="s">
        <v>5</v>
      </c>
    </row>
    <row r="13" spans="1:8" ht="13.5" customHeight="1" x14ac:dyDescent="0.25">
      <c r="A13" s="37" t="s">
        <v>47</v>
      </c>
      <c r="B13" s="31">
        <v>31909600</v>
      </c>
      <c r="C13" s="31" t="s">
        <v>54</v>
      </c>
      <c r="D13" s="41"/>
      <c r="E13" s="41"/>
      <c r="F13" s="41"/>
      <c r="G13" s="41"/>
      <c r="H13" s="54" t="s">
        <v>39</v>
      </c>
    </row>
    <row r="14" spans="1:8" x14ac:dyDescent="0.25">
      <c r="A14" s="37" t="s">
        <v>47</v>
      </c>
      <c r="B14" s="31">
        <v>31911300</v>
      </c>
      <c r="C14" s="31" t="s">
        <v>49</v>
      </c>
      <c r="D14" s="41">
        <v>328061.58000000019</v>
      </c>
      <c r="E14" s="41">
        <v>325159.0299999998</v>
      </c>
      <c r="F14" s="42">
        <v>325704.5299999998</v>
      </c>
      <c r="G14" s="41">
        <v>643785.0700000003</v>
      </c>
      <c r="H14" s="54" t="s">
        <v>38</v>
      </c>
    </row>
    <row r="15" spans="1:8" x14ac:dyDescent="0.25">
      <c r="A15" s="37" t="s">
        <v>47</v>
      </c>
      <c r="B15" s="31">
        <v>31919200</v>
      </c>
      <c r="C15" s="39" t="s">
        <v>51</v>
      </c>
      <c r="D15" s="41"/>
      <c r="E15" s="41"/>
      <c r="F15" s="41"/>
      <c r="G15" s="41"/>
      <c r="H15" s="54" t="s">
        <v>38</v>
      </c>
    </row>
    <row r="16" spans="1:8" x14ac:dyDescent="0.25">
      <c r="A16" s="37" t="s">
        <v>52</v>
      </c>
      <c r="B16" s="31">
        <v>31919200</v>
      </c>
      <c r="C16" s="39" t="s">
        <v>51</v>
      </c>
      <c r="D16" s="41"/>
      <c r="E16" s="41"/>
      <c r="F16" s="41"/>
      <c r="G16" s="41"/>
      <c r="H16" s="56" t="s">
        <v>17</v>
      </c>
    </row>
    <row r="17" spans="1:8" x14ac:dyDescent="0.25">
      <c r="A17" s="37" t="s">
        <v>47</v>
      </c>
      <c r="B17" s="31">
        <v>31910100</v>
      </c>
      <c r="C17" s="39" t="s">
        <v>55</v>
      </c>
      <c r="D17" s="41"/>
      <c r="E17" s="41"/>
      <c r="F17" s="41"/>
      <c r="G17" s="41"/>
      <c r="H17" s="54" t="s">
        <v>42</v>
      </c>
    </row>
    <row r="18" spans="1:8" x14ac:dyDescent="0.25">
      <c r="A18" s="37" t="s">
        <v>52</v>
      </c>
      <c r="B18" s="31">
        <v>31910100</v>
      </c>
      <c r="C18" s="39" t="s">
        <v>55</v>
      </c>
      <c r="D18" s="41"/>
      <c r="E18" s="41"/>
      <c r="F18" s="41"/>
      <c r="G18" s="41"/>
      <c r="H18" s="54" t="s">
        <v>42</v>
      </c>
    </row>
    <row r="19" spans="1:8" x14ac:dyDescent="0.25">
      <c r="D19" s="45">
        <f>D6+D7+D8+D9-D10+D11-D12+D13+D14+D15-D16+D17+D18</f>
        <v>3413430.9999999963</v>
      </c>
      <c r="E19" s="45">
        <f t="shared" ref="E19:G19" si="0">E6+E7+E8+E9-E10+E11-E12+E13+E14+E15-E16+E17+E18</f>
        <v>3266608.7700000014</v>
      </c>
      <c r="F19" s="45">
        <f t="shared" si="0"/>
        <v>3105299.5200000009</v>
      </c>
      <c r="G19" s="45">
        <f t="shared" si="0"/>
        <v>3870215.9099999983</v>
      </c>
      <c r="H19" s="38"/>
    </row>
    <row r="22" spans="1:8" x14ac:dyDescent="0.25">
      <c r="C22" s="32" t="s">
        <v>86</v>
      </c>
    </row>
  </sheetData>
  <mergeCells count="1">
    <mergeCell ref="D2:G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1"/>
  <sheetViews>
    <sheetView workbookViewId="0">
      <selection activeCell="F37" sqref="F37"/>
    </sheetView>
  </sheetViews>
  <sheetFormatPr defaultRowHeight="12.75" x14ac:dyDescent="0.2"/>
  <cols>
    <col min="3" max="3" width="17.5703125" bestFit="1" customWidth="1"/>
    <col min="4" max="4" width="14.140625" style="61" customWidth="1"/>
    <col min="5" max="5" width="46.85546875" customWidth="1"/>
    <col min="6" max="13" width="13.28515625" bestFit="1" customWidth="1"/>
    <col min="14" max="14" width="61.7109375" customWidth="1"/>
  </cols>
  <sheetData>
    <row r="1" spans="1:14" ht="15" x14ac:dyDescent="0.25">
      <c r="A1" s="43" t="s">
        <v>44</v>
      </c>
      <c r="B1" s="33"/>
      <c r="C1" s="33"/>
      <c r="D1" s="58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5" x14ac:dyDescent="0.25">
      <c r="A2" s="33"/>
      <c r="B2" s="33"/>
      <c r="C2" s="33"/>
      <c r="D2" s="58"/>
      <c r="E2" s="33"/>
      <c r="F2" s="87" t="s">
        <v>56</v>
      </c>
      <c r="G2" s="88"/>
      <c r="H2" s="88"/>
      <c r="I2" s="88"/>
      <c r="J2" s="88"/>
      <c r="K2" s="88"/>
      <c r="L2" s="88"/>
      <c r="M2" s="89"/>
      <c r="N2" s="33"/>
    </row>
    <row r="3" spans="1:14" ht="15" x14ac:dyDescent="0.25">
      <c r="A3" s="33"/>
      <c r="B3" s="33"/>
      <c r="C3" s="33"/>
      <c r="D3" s="58"/>
      <c r="E3" s="33"/>
      <c r="F3" s="34"/>
      <c r="G3" s="34"/>
      <c r="H3" s="34"/>
      <c r="I3" s="34"/>
      <c r="J3" s="34"/>
      <c r="K3" s="34"/>
      <c r="L3" s="34"/>
      <c r="M3" s="34"/>
      <c r="N3" s="33"/>
    </row>
    <row r="4" spans="1:14" ht="15" x14ac:dyDescent="0.25">
      <c r="A4" s="33"/>
      <c r="B4" s="33"/>
      <c r="C4" s="33"/>
      <c r="D4" s="58"/>
      <c r="E4" s="33"/>
      <c r="F4" s="35">
        <v>43101</v>
      </c>
      <c r="G4" s="35">
        <v>43132</v>
      </c>
      <c r="H4" s="35">
        <v>43160</v>
      </c>
      <c r="I4" s="35">
        <v>43191</v>
      </c>
      <c r="J4" s="35">
        <v>43221</v>
      </c>
      <c r="K4" s="35">
        <v>43252</v>
      </c>
      <c r="L4" s="35">
        <v>43282</v>
      </c>
      <c r="M4" s="35">
        <v>43313</v>
      </c>
      <c r="N4" s="33"/>
    </row>
    <row r="5" spans="1:14" ht="30" x14ac:dyDescent="0.25">
      <c r="A5" s="33"/>
      <c r="B5" s="57" t="s">
        <v>45</v>
      </c>
      <c r="C5" s="57" t="s">
        <v>58</v>
      </c>
      <c r="D5" s="57" t="s">
        <v>59</v>
      </c>
      <c r="E5" s="57" t="s">
        <v>46</v>
      </c>
      <c r="F5" s="36" t="s">
        <v>27</v>
      </c>
      <c r="G5" s="36" t="s">
        <v>28</v>
      </c>
      <c r="H5" s="36" t="s">
        <v>29</v>
      </c>
      <c r="I5" s="36" t="s">
        <v>30</v>
      </c>
      <c r="J5" s="36" t="s">
        <v>31</v>
      </c>
      <c r="K5" s="36" t="s">
        <v>32</v>
      </c>
      <c r="L5" s="36" t="s">
        <v>33</v>
      </c>
      <c r="M5" s="36" t="s">
        <v>57</v>
      </c>
      <c r="N5" s="33"/>
    </row>
    <row r="6" spans="1:14" ht="15" x14ac:dyDescent="0.25">
      <c r="A6" s="37" t="s">
        <v>47</v>
      </c>
      <c r="B6" s="31">
        <v>31901100</v>
      </c>
      <c r="C6" s="44" t="s">
        <v>60</v>
      </c>
      <c r="D6" s="59" t="s">
        <v>61</v>
      </c>
      <c r="E6" s="31" t="s">
        <v>48</v>
      </c>
      <c r="F6" s="40">
        <v>3122144.06</v>
      </c>
      <c r="G6" s="40">
        <v>2238972.7799999998</v>
      </c>
      <c r="H6" s="40">
        <v>2240911.2599999998</v>
      </c>
      <c r="I6" s="40">
        <v>3086366.97</v>
      </c>
      <c r="J6" s="40">
        <f>2211714.02+187080.31+28381.41</f>
        <v>2427175.7400000002</v>
      </c>
      <c r="K6" s="40">
        <f>2210554.55+185454.61+28385.36</f>
        <v>2424394.5199999996</v>
      </c>
      <c r="L6" s="40">
        <f>2222576.6+185930.69+28442.17</f>
        <v>2436949.46</v>
      </c>
      <c r="M6" s="40">
        <f>2444987.01+202648.51+31547.03</f>
        <v>2679182.5499999993</v>
      </c>
      <c r="N6" s="54" t="s">
        <v>39</v>
      </c>
    </row>
    <row r="7" spans="1:14" ht="15" x14ac:dyDescent="0.25">
      <c r="A7" s="37" t="s">
        <v>47</v>
      </c>
      <c r="B7" s="31">
        <v>31901300</v>
      </c>
      <c r="C7" s="44" t="s">
        <v>60</v>
      </c>
      <c r="D7" s="59" t="s">
        <v>62</v>
      </c>
      <c r="E7" s="31" t="s">
        <v>49</v>
      </c>
      <c r="F7" s="41">
        <v>7275.07</v>
      </c>
      <c r="G7" s="41">
        <v>5631.63</v>
      </c>
      <c r="H7" s="41">
        <v>7198.74</v>
      </c>
      <c r="I7" s="41">
        <v>6885.32</v>
      </c>
      <c r="J7" s="41">
        <v>6885.32</v>
      </c>
      <c r="K7" s="41">
        <v>6885.32</v>
      </c>
      <c r="L7" s="41">
        <v>6885.32</v>
      </c>
      <c r="M7" s="41">
        <v>7645.45</v>
      </c>
      <c r="N7" s="54" t="s">
        <v>38</v>
      </c>
    </row>
    <row r="8" spans="1:14" ht="15" x14ac:dyDescent="0.25">
      <c r="A8" s="37" t="s">
        <v>47</v>
      </c>
      <c r="B8" s="31">
        <v>31901600</v>
      </c>
      <c r="C8" s="44" t="s">
        <v>60</v>
      </c>
      <c r="D8" s="59" t="s">
        <v>63</v>
      </c>
      <c r="E8" s="31" t="s">
        <v>50</v>
      </c>
      <c r="F8" s="41">
        <v>413763.04</v>
      </c>
      <c r="G8" s="41">
        <v>430746.39</v>
      </c>
      <c r="H8" s="41">
        <v>423227.74</v>
      </c>
      <c r="I8" s="41">
        <v>549654.04</v>
      </c>
      <c r="J8" s="41">
        <f>408303.84+34025.32</f>
        <v>442329.16000000003</v>
      </c>
      <c r="K8" s="41">
        <f>397160.97+33096.75</f>
        <v>430257.72</v>
      </c>
      <c r="L8" s="41">
        <f>391175.17+32597.93</f>
        <v>423773.1</v>
      </c>
      <c r="M8" s="41">
        <f>434045.02+36170.42</f>
        <v>470215.44</v>
      </c>
      <c r="N8" s="54" t="s">
        <v>39</v>
      </c>
    </row>
    <row r="9" spans="1:14" ht="15" x14ac:dyDescent="0.25">
      <c r="A9" s="37" t="s">
        <v>47</v>
      </c>
      <c r="B9" s="31">
        <v>31909200</v>
      </c>
      <c r="C9" s="31"/>
      <c r="D9" s="60"/>
      <c r="E9" s="39" t="s">
        <v>51</v>
      </c>
      <c r="F9" s="41"/>
      <c r="G9" s="41"/>
      <c r="H9" s="41"/>
      <c r="I9" s="41"/>
      <c r="J9" s="41"/>
      <c r="K9" s="41"/>
      <c r="L9" s="41"/>
      <c r="M9" s="41"/>
      <c r="N9" s="54" t="s">
        <v>39</v>
      </c>
    </row>
    <row r="10" spans="1:14" ht="15" x14ac:dyDescent="0.25">
      <c r="A10" s="37" t="s">
        <v>52</v>
      </c>
      <c r="B10" s="31">
        <v>31909200</v>
      </c>
      <c r="C10" s="31"/>
      <c r="D10" s="60"/>
      <c r="E10" s="39" t="s">
        <v>51</v>
      </c>
      <c r="F10" s="41"/>
      <c r="G10" s="41"/>
      <c r="H10" s="41"/>
      <c r="I10" s="41"/>
      <c r="J10" s="41"/>
      <c r="K10" s="41"/>
      <c r="L10" s="41"/>
      <c r="M10" s="41"/>
      <c r="N10" s="56" t="s">
        <v>17</v>
      </c>
    </row>
    <row r="11" spans="1:14" ht="15" x14ac:dyDescent="0.25">
      <c r="A11" s="37" t="s">
        <v>47</v>
      </c>
      <c r="B11" s="31">
        <v>31909400</v>
      </c>
      <c r="C11" s="44" t="s">
        <v>60</v>
      </c>
      <c r="D11" s="59" t="s">
        <v>64</v>
      </c>
      <c r="E11" s="39" t="s">
        <v>53</v>
      </c>
      <c r="F11" s="41"/>
      <c r="G11" s="41">
        <v>1355.72</v>
      </c>
      <c r="H11" s="41"/>
      <c r="I11" s="41">
        <v>38149.370000000003</v>
      </c>
      <c r="J11" s="41">
        <v>10453.91</v>
      </c>
      <c r="K11" s="41"/>
      <c r="L11" s="41">
        <v>4467.04</v>
      </c>
      <c r="M11" s="41">
        <v>31708.3</v>
      </c>
      <c r="N11" s="54" t="s">
        <v>39</v>
      </c>
    </row>
    <row r="12" spans="1:14" ht="15.75" customHeight="1" x14ac:dyDescent="0.25">
      <c r="A12" s="37" t="s">
        <v>52</v>
      </c>
      <c r="B12" s="31">
        <v>31909400</v>
      </c>
      <c r="C12" s="44" t="s">
        <v>60</v>
      </c>
      <c r="D12" s="59" t="s">
        <v>64</v>
      </c>
      <c r="E12" s="39" t="s">
        <v>53</v>
      </c>
      <c r="F12" s="41"/>
      <c r="G12" s="41">
        <v>1355.72</v>
      </c>
      <c r="H12" s="41"/>
      <c r="I12" s="41">
        <v>38149.370000000003</v>
      </c>
      <c r="J12" s="41">
        <v>10453.91</v>
      </c>
      <c r="K12" s="41"/>
      <c r="L12" s="41">
        <v>4467.04</v>
      </c>
      <c r="M12" s="41">
        <v>31708.3</v>
      </c>
      <c r="N12" s="56" t="s">
        <v>5</v>
      </c>
    </row>
    <row r="13" spans="1:14" ht="15.75" customHeight="1" x14ac:dyDescent="0.25">
      <c r="A13" s="37" t="s">
        <v>47</v>
      </c>
      <c r="B13" s="31">
        <v>31909600</v>
      </c>
      <c r="C13" s="31"/>
      <c r="D13" s="60"/>
      <c r="E13" s="31" t="s">
        <v>54</v>
      </c>
      <c r="F13" s="41"/>
      <c r="G13" s="41"/>
      <c r="H13" s="41"/>
      <c r="I13" s="41"/>
      <c r="J13" s="41"/>
      <c r="K13" s="41"/>
      <c r="L13" s="41"/>
      <c r="M13" s="41"/>
      <c r="N13" s="54" t="s">
        <v>39</v>
      </c>
    </row>
    <row r="14" spans="1:14" ht="15" x14ac:dyDescent="0.25">
      <c r="A14" s="37" t="s">
        <v>47</v>
      </c>
      <c r="B14" s="31">
        <v>31911300</v>
      </c>
      <c r="C14" s="44" t="s">
        <v>60</v>
      </c>
      <c r="D14" s="59" t="s">
        <v>65</v>
      </c>
      <c r="E14" s="31" t="s">
        <v>49</v>
      </c>
      <c r="F14" s="41">
        <v>342802.8</v>
      </c>
      <c r="G14" s="41">
        <v>342174.66</v>
      </c>
      <c r="H14" s="41">
        <v>340900.77</v>
      </c>
      <c r="I14" s="41">
        <v>335804.4</v>
      </c>
      <c r="J14" s="41">
        <f>333691.63</f>
        <v>333691.63</v>
      </c>
      <c r="K14" s="41">
        <v>333738.98</v>
      </c>
      <c r="L14" s="41">
        <v>334420.7</v>
      </c>
      <c r="M14" s="41">
        <v>371678.95</v>
      </c>
      <c r="N14" s="54" t="s">
        <v>38</v>
      </c>
    </row>
    <row r="15" spans="1:14" ht="15" x14ac:dyDescent="0.25">
      <c r="A15" s="37" t="s">
        <v>47</v>
      </c>
      <c r="B15" s="31">
        <v>31919200</v>
      </c>
      <c r="C15" s="31"/>
      <c r="D15" s="60"/>
      <c r="E15" s="39" t="s">
        <v>51</v>
      </c>
      <c r="F15" s="42"/>
      <c r="G15" s="41"/>
      <c r="H15" s="41"/>
      <c r="I15" s="41"/>
      <c r="J15" s="42"/>
      <c r="K15" s="41"/>
      <c r="L15" s="41"/>
      <c r="M15" s="41"/>
      <c r="N15" s="54" t="s">
        <v>38</v>
      </c>
    </row>
    <row r="16" spans="1:14" ht="15" x14ac:dyDescent="0.25">
      <c r="A16" s="37" t="s">
        <v>52</v>
      </c>
      <c r="B16" s="31">
        <v>31919200</v>
      </c>
      <c r="C16" s="31"/>
      <c r="D16" s="60"/>
      <c r="E16" s="39" t="s">
        <v>51</v>
      </c>
      <c r="F16" s="42"/>
      <c r="G16" s="41"/>
      <c r="H16" s="41"/>
      <c r="I16" s="41"/>
      <c r="J16" s="42"/>
      <c r="K16" s="41"/>
      <c r="L16" s="41"/>
      <c r="M16" s="41"/>
      <c r="N16" s="56" t="s">
        <v>17</v>
      </c>
    </row>
    <row r="17" spans="1:14" ht="15" x14ac:dyDescent="0.25">
      <c r="A17" s="37" t="s">
        <v>47</v>
      </c>
      <c r="B17" s="31">
        <v>31910100</v>
      </c>
      <c r="C17" s="31"/>
      <c r="D17" s="60"/>
      <c r="E17" s="39" t="s">
        <v>55</v>
      </c>
      <c r="F17" s="41"/>
      <c r="G17" s="41"/>
      <c r="H17" s="41"/>
      <c r="I17" s="41"/>
      <c r="J17" s="41"/>
      <c r="K17" s="41"/>
      <c r="L17" s="41"/>
      <c r="M17" s="41"/>
      <c r="N17" s="54" t="s">
        <v>42</v>
      </c>
    </row>
    <row r="18" spans="1:14" ht="15" x14ac:dyDescent="0.25">
      <c r="A18" s="37" t="s">
        <v>52</v>
      </c>
      <c r="B18" s="31">
        <v>31910100</v>
      </c>
      <c r="C18" s="31"/>
      <c r="D18" s="60"/>
      <c r="E18" s="39" t="s">
        <v>55</v>
      </c>
      <c r="F18" s="41"/>
      <c r="G18" s="41"/>
      <c r="H18" s="41"/>
      <c r="I18" s="41"/>
      <c r="J18" s="41"/>
      <c r="K18" s="41"/>
      <c r="L18" s="41"/>
      <c r="M18" s="41"/>
      <c r="N18" s="54" t="s">
        <v>42</v>
      </c>
    </row>
    <row r="19" spans="1:14" ht="15" x14ac:dyDescent="0.25">
      <c r="F19" s="33"/>
      <c r="G19" s="33"/>
      <c r="H19" s="33"/>
      <c r="I19" s="33"/>
      <c r="J19" s="33"/>
      <c r="K19" s="33"/>
      <c r="L19" s="33"/>
      <c r="M19" s="33"/>
    </row>
    <row r="20" spans="1:14" ht="15" x14ac:dyDescent="0.25">
      <c r="F20" s="62">
        <f>F6+F7+F8+F9-F10+F11-F12+F13+F14+F15-F16+F17-F18</f>
        <v>3885984.9699999997</v>
      </c>
      <c r="G20" s="62">
        <f t="shared" ref="G20:I20" si="0">G6+G7+G8+G9-G10+G11-G12+G13+G14+G15-G16+G17-G18</f>
        <v>3017525.46</v>
      </c>
      <c r="H20" s="62">
        <f t="shared" si="0"/>
        <v>3012238.5100000002</v>
      </c>
      <c r="I20" s="62">
        <f t="shared" si="0"/>
        <v>3978710.73</v>
      </c>
      <c r="J20" s="62">
        <f>J6+J7+J8+J9-J10+J11-J12+J13+J14+J15-J16+J17-J18</f>
        <v>3210081.85</v>
      </c>
      <c r="K20" s="62">
        <f t="shared" ref="K20:M20" si="1">K6+K7+K8+K9-K10+K11-K12+K13+K14+K15-K16+K17-K18</f>
        <v>3195276.5399999996</v>
      </c>
      <c r="L20" s="62">
        <f t="shared" si="1"/>
        <v>3202028.58</v>
      </c>
      <c r="M20" s="62">
        <f t="shared" si="1"/>
        <v>3528722.3899999997</v>
      </c>
    </row>
    <row r="21" spans="1:14" ht="15" x14ac:dyDescent="0.25">
      <c r="C21" s="32" t="s">
        <v>74</v>
      </c>
    </row>
  </sheetData>
  <mergeCells count="1">
    <mergeCell ref="F2:M2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ignoredErrors>
    <ignoredError sqref="C6:D6 C11:D11 C7:D8 C12:D12 C14:D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Anexo 1 - Pessoal Defensoria</vt:lpstr>
      <vt:lpstr>Base 2017</vt:lpstr>
      <vt:lpstr>Base 2018</vt:lpstr>
    </vt:vector>
  </TitlesOfParts>
  <Company>Ministério da Fazenda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RGF</dc:title>
  <dc:creator>GEINC/CCONT/STN</dc:creator>
  <cp:lastModifiedBy>Edione Bernardino</cp:lastModifiedBy>
  <cp:lastPrinted>2018-10-01T21:26:40Z</cp:lastPrinted>
  <dcterms:created xsi:type="dcterms:W3CDTF">2001-09-06T15:18:59Z</dcterms:created>
  <dcterms:modified xsi:type="dcterms:W3CDTF">2018-10-01T21:26:47Z</dcterms:modified>
</cp:coreProperties>
</file>