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OORDENACAO-GERAL-ADMINISTRACAO\GESTAO-FINANCAS\04 - CONTABILIDADE\04 - RGF\2018\3° QDT 2018\REPUBLICADO\Portal Transparência\"/>
    </mc:Choice>
  </mc:AlternateContent>
  <bookViews>
    <workbookView xWindow="0" yWindow="0" windowWidth="20490" windowHeight="7755" tabRatio="841"/>
  </bookViews>
  <sheets>
    <sheet name="Anexo 1 - Pessoal Defensoria" sheetId="51" r:id="rId1"/>
    <sheet name="Anexo 5 - Disponibilidade Caixa" sheetId="68" r:id="rId2"/>
    <sheet name="Anexo 6 - Simplificado" sheetId="69" r:id="rId3"/>
    <sheet name="Base 2018" sheetId="65" state="hidden" r:id="rId4"/>
  </sheets>
  <externalReferences>
    <externalReference r:id="rId5"/>
  </externalReferences>
  <definedNames>
    <definedName name="Ações">#REF!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C13" i="69" l="1"/>
  <c r="G36" i="68" l="1"/>
  <c r="G35" i="68"/>
  <c r="G34" i="68"/>
  <c r="G32" i="68"/>
  <c r="G31" i="68"/>
  <c r="H29" i="68"/>
  <c r="H23" i="68" s="1"/>
  <c r="G29" i="68"/>
  <c r="F29" i="68"/>
  <c r="E29" i="68"/>
  <c r="D29" i="68"/>
  <c r="D23" i="68" s="1"/>
  <c r="C29" i="68"/>
  <c r="C23" i="68" s="1"/>
  <c r="B29" i="68"/>
  <c r="H27" i="68"/>
  <c r="G27" i="68"/>
  <c r="G26" i="68"/>
  <c r="H24" i="68"/>
  <c r="F24" i="68"/>
  <c r="E24" i="68"/>
  <c r="D24" i="68"/>
  <c r="C24" i="68"/>
  <c r="B24" i="68"/>
  <c r="G24" i="68" s="1"/>
  <c r="G23" i="68" s="1"/>
  <c r="I23" i="68"/>
  <c r="F23" i="68"/>
  <c r="E23" i="68"/>
  <c r="B23" i="68"/>
  <c r="G22" i="68"/>
  <c r="B21" i="68"/>
  <c r="G21" i="68" s="1"/>
  <c r="G19" i="68"/>
  <c r="G18" i="68"/>
  <c r="G17" i="68"/>
  <c r="F16" i="68"/>
  <c r="E16" i="68"/>
  <c r="I15" i="68"/>
  <c r="I37" i="68" s="1"/>
  <c r="H15" i="68"/>
  <c r="H37" i="68" s="1"/>
  <c r="F15" i="68"/>
  <c r="F37" i="68" s="1"/>
  <c r="E15" i="68"/>
  <c r="E37" i="68" s="1"/>
  <c r="D15" i="68"/>
  <c r="C15" i="68"/>
  <c r="B15" i="68"/>
  <c r="B37" i="68" s="1"/>
  <c r="C37" i="68" l="1"/>
  <c r="D37" i="68"/>
  <c r="G15" i="68"/>
  <c r="G37" i="68" s="1"/>
  <c r="B16" i="68"/>
  <c r="G16" i="68" s="1"/>
  <c r="O31" i="51" l="1"/>
  <c r="O28" i="51" s="1"/>
  <c r="O20" i="51"/>
  <c r="O19" i="51"/>
  <c r="M19" i="51"/>
  <c r="R20" i="65"/>
  <c r="O18" i="51" l="1"/>
  <c r="O17" i="51" s="1"/>
  <c r="O34" i="51" l="1"/>
  <c r="F20" i="65" l="1"/>
  <c r="Q7" i="65"/>
  <c r="Q20" i="65" s="1"/>
  <c r="M32" i="51" l="1"/>
  <c r="L32" i="51"/>
  <c r="K32" i="51"/>
  <c r="J32" i="51"/>
  <c r="I32" i="51"/>
  <c r="H32" i="51"/>
  <c r="G32" i="51"/>
  <c r="F32" i="51"/>
  <c r="E32" i="51"/>
  <c r="D32" i="51"/>
  <c r="C32" i="51"/>
  <c r="B32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M20" i="51"/>
  <c r="L20" i="51"/>
  <c r="K20" i="51"/>
  <c r="J20" i="51"/>
  <c r="I20" i="51"/>
  <c r="H20" i="51"/>
  <c r="G20" i="51"/>
  <c r="E20" i="51"/>
  <c r="D20" i="51"/>
  <c r="C20" i="51"/>
  <c r="B20" i="51"/>
  <c r="L19" i="51"/>
  <c r="K19" i="51"/>
  <c r="J19" i="51"/>
  <c r="E19" i="51"/>
  <c r="D19" i="51"/>
  <c r="C19" i="51"/>
  <c r="B19" i="51"/>
  <c r="P20" i="65"/>
  <c r="O20" i="65"/>
  <c r="N20" i="65"/>
  <c r="M18" i="51" l="1"/>
  <c r="M6" i="65"/>
  <c r="K6" i="65" l="1"/>
  <c r="M8" i="65" l="1"/>
  <c r="I19" i="51" s="1"/>
  <c r="L8" i="65" l="1"/>
  <c r="L6" i="65"/>
  <c r="H19" i="51" s="1"/>
  <c r="K8" i="65" l="1"/>
  <c r="G19" i="51" s="1"/>
  <c r="J14" i="65" l="1"/>
  <c r="F20" i="51" s="1"/>
  <c r="J6" i="65"/>
  <c r="J8" i="65" l="1"/>
  <c r="F19" i="51" s="1"/>
  <c r="I20" i="65" l="1"/>
  <c r="H20" i="65"/>
  <c r="G20" i="65"/>
  <c r="N30" i="51" l="1"/>
  <c r="N20" i="51" l="1"/>
  <c r="P20" i="51" s="1"/>
  <c r="N29" i="51"/>
  <c r="P29" i="51" s="1"/>
  <c r="N31" i="51"/>
  <c r="P31" i="51" s="1"/>
  <c r="K20" i="65" l="1"/>
  <c r="L20" i="65"/>
  <c r="M20" i="65"/>
  <c r="M28" i="51" l="1"/>
  <c r="M23" i="51"/>
  <c r="L28" i="51"/>
  <c r="L23" i="51"/>
  <c r="L18" i="51"/>
  <c r="K28" i="51"/>
  <c r="K23" i="51"/>
  <c r="K18" i="51"/>
  <c r="J28" i="51"/>
  <c r="J23" i="51"/>
  <c r="I28" i="51"/>
  <c r="I23" i="51"/>
  <c r="I18" i="51"/>
  <c r="H28" i="51"/>
  <c r="H23" i="51"/>
  <c r="H18" i="51"/>
  <c r="G28" i="51"/>
  <c r="G23" i="51"/>
  <c r="G18" i="51"/>
  <c r="F28" i="51"/>
  <c r="F23" i="51"/>
  <c r="F18" i="51"/>
  <c r="E28" i="51"/>
  <c r="E23" i="51"/>
  <c r="E18" i="51"/>
  <c r="D28" i="51"/>
  <c r="D23" i="51"/>
  <c r="D18" i="51"/>
  <c r="C28" i="51"/>
  <c r="C23" i="51"/>
  <c r="C18" i="51"/>
  <c r="B28" i="51"/>
  <c r="B23" i="51"/>
  <c r="B18" i="51"/>
  <c r="L17" i="51" l="1"/>
  <c r="N23" i="51"/>
  <c r="N28" i="51"/>
  <c r="P28" i="51" s="1"/>
  <c r="D17" i="51"/>
  <c r="B17" i="51"/>
  <c r="I17" i="51"/>
  <c r="M17" i="51"/>
  <c r="M34" i="51" s="1"/>
  <c r="K17" i="51"/>
  <c r="F17" i="51"/>
  <c r="H17" i="51"/>
  <c r="E17" i="51"/>
  <c r="G17" i="51"/>
  <c r="C17" i="51"/>
  <c r="C34" i="51" s="1"/>
  <c r="B34" i="51" l="1"/>
  <c r="F34" i="51"/>
  <c r="G34" i="51"/>
  <c r="K34" i="51"/>
  <c r="E34" i="51"/>
  <c r="I34" i="51"/>
  <c r="L34" i="51"/>
  <c r="H34" i="51"/>
  <c r="D34" i="51"/>
  <c r="J20" i="65" l="1"/>
  <c r="N19" i="51"/>
  <c r="P19" i="51" s="1"/>
  <c r="J18" i="51" l="1"/>
  <c r="N18" i="51" s="1"/>
  <c r="P18" i="51" s="1"/>
  <c r="J17" i="51" l="1"/>
  <c r="N17" i="51" s="1"/>
  <c r="P17" i="51" s="1"/>
  <c r="P34" i="51" s="1"/>
  <c r="N34" i="51" l="1"/>
  <c r="J34" i="51"/>
</calcChain>
</file>

<file path=xl/comments1.xml><?xml version="1.0" encoding="utf-8"?>
<comments xmlns="http://schemas.openxmlformats.org/spreadsheetml/2006/main">
  <authors>
    <author>Edione Bernardino</author>
  </authors>
  <commentList>
    <comment ref="A10" authorId="0" shapeId="0">
      <text>
        <r>
          <rPr>
            <b/>
            <sz val="9"/>
            <color indexed="81"/>
            <rFont val="Segoe UI"/>
            <family val="2"/>
          </rPr>
          <t>Edione Bernardino:</t>
        </r>
        <r>
          <rPr>
            <sz val="9"/>
            <color indexed="81"/>
            <rFont val="Segoe UI"/>
            <family val="2"/>
          </rPr>
          <t xml:space="preserve">
Linha para deduzir a despesa de exercícios anteriores constantes em A de período anterior ao da referência deste rgf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</rPr>
          <t>Edione Bernardino:</t>
        </r>
        <r>
          <rPr>
            <sz val="9"/>
            <color indexed="81"/>
            <rFont val="Segoe UI"/>
            <family val="2"/>
          </rPr>
          <t xml:space="preserve">
Dedução de todos os valores em A independente do período</t>
        </r>
      </text>
    </comment>
  </commentList>
</comments>
</file>

<file path=xl/sharedStrings.xml><?xml version="1.0" encoding="utf-8"?>
<sst xmlns="http://schemas.openxmlformats.org/spreadsheetml/2006/main" count="235" uniqueCount="163">
  <si>
    <t>RELATÓRIO DE GESTÃO FISCAL</t>
  </si>
  <si>
    <t>ORÇAMENTOS FISCAL E DA SEGURIDADE SOCIAL</t>
  </si>
  <si>
    <t xml:space="preserve">DEMONSTRATIVO DA DESPESA COM PESSOAL </t>
  </si>
  <si>
    <t>DESPESA COM PESSOAL</t>
  </si>
  <si>
    <t>(Últimos 12 Meses)</t>
  </si>
  <si>
    <t>DESPESA BRUTA COM PESSOAL (I)</t>
  </si>
  <si>
    <t>Indenizações por Demissão e Incentivos à Demissão Voluntária</t>
  </si>
  <si>
    <t>Inativos e Pensionistas com Recursos Vinculados</t>
  </si>
  <si>
    <t>DESPESAS EXECUTADAS</t>
  </si>
  <si>
    <t>LIQUIDADAS</t>
  </si>
  <si>
    <t>INSCRITAS EM</t>
  </si>
  <si>
    <t xml:space="preserve"> RESTOS A PAGAR</t>
  </si>
  <si>
    <t xml:space="preserve">NÃO </t>
  </si>
  <si>
    <t>(a)</t>
  </si>
  <si>
    <t>(b)</t>
  </si>
  <si>
    <t>DESPESA LÍQUIDA COM PESSOAL (III) = (I - II)</t>
  </si>
  <si>
    <t>TOTAL</t>
  </si>
  <si>
    <t>Decorrentes de Decisão Judicial de período anterior ao da apuração</t>
  </si>
  <si>
    <t>Despesas de Exercícios Anteriores de período anterior ao da apuração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</si>
  <si>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</si>
  <si>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</si>
  <si>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</si>
  <si>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(c = a + b)</t>
  </si>
  <si>
    <t>&lt;MR–
7&gt;</t>
  </si>
  <si>
    <t>&lt;MR–
6&gt;</t>
  </si>
  <si>
    <t>&lt;MR–
5&gt;</t>
  </si>
  <si>
    <t>&lt;MR–
4&gt;</t>
  </si>
  <si>
    <t>&lt;MR–
3&gt;</t>
  </si>
  <si>
    <t>&lt;MR–
2&gt;</t>
  </si>
  <si>
    <t>&lt;MR–
1&gt;</t>
  </si>
  <si>
    <t>(ÚLTIMOS</t>
  </si>
  <si>
    <t>12 MESES)</t>
  </si>
  <si>
    <t xml:space="preserve"> PROCESSADOS</t>
  </si>
  <si>
    <t xml:space="preserve">DESPESAS NÃO COMPUTADAS (II) (§ 1º do art. 19 da LRF) </t>
  </si>
  <si>
    <t xml:space="preserve">      Obrigações Patronais</t>
  </si>
  <si>
    <t xml:space="preserve">      Vencimentos, Vantagens e Outras Despesas Variáveis</t>
  </si>
  <si>
    <t xml:space="preserve">      Pensões</t>
  </si>
  <si>
    <t xml:space="preserve">      Outros Benefícios Previdenciários</t>
  </si>
  <si>
    <t xml:space="preserve">      Aposentadorias, Reserva e Reformas</t>
  </si>
  <si>
    <t>Tabela 1.3 - Demonstrativo da Despesa com Pessoal - Defensoria Pública</t>
  </si>
  <si>
    <t xml:space="preserve">      Benefícios Previdenciários</t>
  </si>
  <si>
    <t>Memória de Cálculo</t>
  </si>
  <si>
    <t>RUBRICA</t>
  </si>
  <si>
    <t>Descrição</t>
  </si>
  <si>
    <t>A</t>
  </si>
  <si>
    <t>Vencimentos e vantagens fixas - pessoal civil</t>
  </si>
  <si>
    <t>Obrigações patronais</t>
  </si>
  <si>
    <t>Outras despesas variáveis - pessoal civil</t>
  </si>
  <si>
    <t>Despesas de exercícios anteriores</t>
  </si>
  <si>
    <t>B</t>
  </si>
  <si>
    <t>Indenizações e restituições trabal</t>
  </si>
  <si>
    <t>Ressarcimento de despesas de pessoal requisitado</t>
  </si>
  <si>
    <t>Aposentadorias, reserva e reformas</t>
  </si>
  <si>
    <t>Despesa Liquidada</t>
  </si>
  <si>
    <t xml:space="preserve">&lt;MR–
</t>
  </si>
  <si>
    <t>Conta Contábil</t>
  </si>
  <si>
    <t>0701.62213.030000</t>
  </si>
  <si>
    <t>00000237</t>
  </si>
  <si>
    <t>00000238</t>
  </si>
  <si>
    <t>00000239</t>
  </si>
  <si>
    <t>00000240</t>
  </si>
  <si>
    <t>00000241</t>
  </si>
  <si>
    <t>DEFENSORIA PÚBLICA DO ESTADO DO PARANÁ</t>
  </si>
  <si>
    <t>Edione Bernardino</t>
  </si>
  <si>
    <t>Departamento Financeiro</t>
  </si>
  <si>
    <t>Juliana Bitencourt Fernandes dos Santos</t>
  </si>
  <si>
    <t>Controle Interno</t>
  </si>
  <si>
    <t>Eduardo Pião Ortiz Abraão</t>
  </si>
  <si>
    <t>Defensor Público-Geral do Estado do Paraná</t>
  </si>
  <si>
    <t>FONTE CONTABILIDADE 2018- SISTEMA JD Edwards</t>
  </si>
  <si>
    <t>FONTE: SEFA/CTE - Sistema NOVO SIAF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</si>
  <si>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</si>
  <si>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</si>
  <si>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</si>
  <si>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</si>
  <si>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</si>
  <si>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</si>
  <si>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</si>
  <si>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</si>
  <si>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</si>
  <si>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</si>
  <si>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</si>
  <si>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</si>
  <si>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Conta Corrente</t>
  </si>
  <si>
    <t>JANEIRO/2018 a DEZEMBRO/2018</t>
  </si>
  <si>
    <t>RPNP</t>
  </si>
  <si>
    <t>2. Nos demonstrativos elaborados no primeiro e no segundo quadrimestre de cada exercício, os valores de restos a pagar não processados inscritos em 31 de dezembro do exercício anterior continuarão s ser informados nesse campo. Esses valores não sofrem alteração pelo seu processamento, e somente no caso de cancelamento podem ser excluídos.</t>
  </si>
  <si>
    <t>3. Em Indenizações por Demissão e Incentivos à Demissão Voluntária estão considerados as indenizações com exonerações a pedido e de ofício.</t>
  </si>
  <si>
    <t>4. No mês de referência Abril/2018 foram consideradas as provisões de despesa com décimo terceiro salário referentes ao primeiro quadrimestre de 2018.</t>
  </si>
  <si>
    <t xml:space="preserve">1. Durante o exercício, somente as despesas liquidadas são consideradas executadas. No encerramento do exercício, as despesas não liquidadas inscritas em restos a pagar não processados são também consideradas executadas.
 </t>
  </si>
  <si>
    <t>5. No mês de referência Novembro/2018 foram estornadas as despesas provisionadas com décimo terceiro salário do período de Janeiro a Outubro de 2018.</t>
  </si>
  <si>
    <t>6. No mês de referência Dezembro/2018 acrescenta-se a despesa com décimo terceiro salário relativa ao exercício de 2018.</t>
  </si>
  <si>
    <t xml:space="preserve"> RGF - ANEXO 1 (LRF, art. 55, inciso I, alínea "a")</t>
  </si>
  <si>
    <t>Curitiba, 29 de Janeiro de 2019</t>
  </si>
  <si>
    <t>ESTADO DO PARANÁ</t>
  </si>
  <si>
    <t>DEMONSTRATIVO DA DISPONIBILIDADE DE CAIXA E DOS RESTOS A PAGAR</t>
  </si>
  <si>
    <t>JANEIRO A DEZEMBRO DE 2018</t>
  </si>
  <si>
    <t xml:space="preserve"> RGF – ANEXO 5 (LRF, art. 55, Inciso III, alínea "a")</t>
  </si>
  <si>
    <t>IDENTIFICAÇÃO DOS RECURSOS</t>
  </si>
  <si>
    <t xml:space="preserve">DISPONIBILIDADE DE CAIXA BRUTA </t>
  </si>
  <si>
    <t>OBRIGAÇÕES FINANCEIRAS</t>
  </si>
  <si>
    <t>DISPONIBILIDADE DE CAIXA LÍQUIDA (ANTES DA INSCRIÇÃO EM RESTOS A PAGAR NÃO PROCESSADOS DO EXERCÍCIO)</t>
  </si>
  <si>
    <t>RESTOS A PAGAR EMPENHADOS E NÃO LIQUIDADOS DO EXERCÍCIO</t>
  </si>
  <si>
    <t>EMPENHOS NÃO LIQUIDADOS CANCELADOS (NÃO INSCRITOS POR INSUFICIÊNCIA FINANCEIRA)</t>
  </si>
  <si>
    <t xml:space="preserve">Restos a Pagar Liquidados e Não Pagos </t>
  </si>
  <si>
    <t>Restos a Pagar Empenhados e Não Liquidados de Exercícios Anteriores</t>
  </si>
  <si>
    <t>Demais Obrigações Financeiras</t>
  </si>
  <si>
    <t>De Exercícios Anteriores</t>
  </si>
  <si>
    <t>Do Exercício</t>
  </si>
  <si>
    <t>(c)</t>
  </si>
  <si>
    <t>(d)</t>
  </si>
  <si>
    <t>(e)</t>
  </si>
  <si>
    <t>(f) = (a – (b + c + d + e))</t>
  </si>
  <si>
    <t>TOTAL DOS RECURSOS VINCULADOS (I)</t>
  </si>
  <si>
    <t>Outras Destinações Vinculadas de Recursos</t>
  </si>
  <si>
    <t>Fonte 148 - Outros Convênios / Outras Transferências</t>
  </si>
  <si>
    <t>Fonte 300 - Recursos Extra-Orçamentários¹</t>
  </si>
  <si>
    <t>TOTAL DOS RECURSOS NÃO VINCULADOS (II)</t>
  </si>
  <si>
    <t>Recursos Ordinários</t>
  </si>
  <si>
    <t>Fonte 100 - Ordinário Não Vinculado²</t>
  </si>
  <si>
    <t>Outros Recursos Não Vinculados</t>
  </si>
  <si>
    <t>Fonte 147 - Receitas de Outras Fontes Recolhidas ao Tesouro Geral do Estado por Determinação Legal</t>
  </si>
  <si>
    <t>FUNDO DE APARELHAMENTO DA DEFENSORIA PÚBLICA (FADEP)</t>
  </si>
  <si>
    <t>Fonte 250 - Diretamente Arrecadados</t>
  </si>
  <si>
    <t>TOTAL (III) = (I + II)</t>
  </si>
  <si>
    <t>FONTE: SIAF - Sistemas Integrados de Acompanhamento Financeiro/SEFA, Unidade Responsável Departamento Financeiro-DFI.</t>
  </si>
  <si>
    <t xml:space="preserve">Notas: </t>
  </si>
  <si>
    <t>1. Em Fonte 300-Recursos Extra-Orçamentários / Demais Obrigações Financeiras foram considerados depósitos de caução para garantia de contratos e consignações em folha de pagamento.</t>
  </si>
  <si>
    <t>2. Em Fonte 100 - Ordinário Não Vinculado  / Demais Obrigações Financeiras foram considerados os Impostos Retidos sobre obrigações inscritas em Restos a Pagar Processados.</t>
  </si>
  <si>
    <t>Relatório para divulgação no Diário Oficial e na internet, no endereço www.defensoriapublica.pr.def.br.</t>
  </si>
  <si>
    <t>Os documentos referentes a este relatório poderão ser consultados no Departamento Financeiro da Defensoria Pública do Estado do Paraná, sito à Rua Mateus Leme, 1908 - Centro Cívico Telefone (41) 3313-7342</t>
  </si>
  <si>
    <t>DEMONSTRATIVO SIMPLIFICADO DO RELATÓRIO DE GESTÃO FISCAL</t>
  </si>
  <si>
    <t>JANEIRO A DEZEMBRO/2018</t>
  </si>
  <si>
    <t xml:space="preserve"> LRF, art. 48 - Anexo 6</t>
  </si>
  <si>
    <t>RECEITA CORRENTE LÍQUIDA</t>
  </si>
  <si>
    <t>VALOR ATÉ O BIMESTRE</t>
  </si>
  <si>
    <t>Receita Corrente líquida</t>
  </si>
  <si>
    <t>VALOR</t>
  </si>
  <si>
    <t>% SOBRE A RCL</t>
  </si>
  <si>
    <t>Despesa Total com Pessoal - DTP</t>
  </si>
  <si>
    <t>Limite Máximo (incisos I, II e III, art. 20 da LRF) - 2%</t>
  </si>
  <si>
    <t>Limite Prudencial  (parágrafo único, art. 22 da LRF) - 1,9%</t>
  </si>
  <si>
    <t>DÍVIDA CONSOLIDADA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</si>
  <si>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</si>
  <si>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</si>
  <si>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</si>
  <si>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</si>
  <si>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</si>
  <si>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</si>
  <si>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</si>
  <si>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</si>
  <si>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</si>
  <si>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RESTOS A PAGAR</t>
  </si>
  <si>
    <t>INSCRIÇÃO EM RESTOS A PAGAR NÃO PROCESSADOS DO EXERCÍCIO</t>
  </si>
  <si>
    <t>Valor Total</t>
  </si>
  <si>
    <t>FONTE: SIAF - Sistemas Integrados de Acompanhamento Financeiro/SEFA, Unidade Responsável Departamento Financeiro-DFI</t>
  </si>
  <si>
    <t>Notas:</t>
  </si>
  <si>
    <t>Relatório para divulgação no Diário Oficial e na internet, no endereço www.defensoriapublica.pr.def.br</t>
  </si>
  <si>
    <t>Os documentos referentes a este relatório poderão ser consultados no Departamento Financeiro da Defensoria Pública do Estado do Paraná, sito à Rua Mateus Leme nº 1908 em Curitiba, telefone 3313-7342.</t>
  </si>
  <si>
    <t>(Republicado em virtude de correção dos valores inscritos em restos a pagar do exercício 2018 e substitui aquele divulgado em 31/01/2019)</t>
  </si>
  <si>
    <t>Este relatório está sendo republicado em virtude de correção dos valores inscritos em restos a pagar do exercício 2018 e substitui aquele divulgado em 31/01/2019.</t>
  </si>
  <si>
    <t>Curitiba, 03 de maio de 2019.</t>
  </si>
  <si>
    <t>Este relatório está sendo republicado em virtude de correção dos valores inscritos em restos a pagar do exercício 2018 e substitui aquele divulgado em 31/01/2019)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</si>
</sst>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R$ &quot;#,##0.00_);[Red]\(&quot;R$ &quot;#,##0.00\)"/>
    <numFmt numFmtId="165" formatCode="&quot;R$ &quot;#,##0.00&quot; &quot;;[Red]&quot;(R$ &quot;#,##0.00&quot;)&quot;"/>
    <numFmt numFmtId="166" formatCode="#,##0.00;[Red]#,##0.00"/>
    <numFmt numFmtId="167" formatCode="#,##0.00&quot; &quot;;&quot;(&quot;#,##0.00&quot;)&quot;;&quot;-&quot;#&quot; &quot;;@&quot; &quot;"/>
    <numFmt numFmtId="168" formatCode="#,##0.00&quot; &quot;;&quot;-&quot;#,##0.00&quot; &quot;;&quot;-&quot;#&quot; &quot;;@&quot; &quot;"/>
  </numFmts>
  <fonts count="28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rgb="FF000000"/>
      <name val="Arial1"/>
    </font>
    <font>
      <sz val="7"/>
      <color rgb="FF000000"/>
      <name val="Calibri"/>
      <family val="2"/>
    </font>
    <font>
      <b/>
      <sz val="7"/>
      <color rgb="FF000000"/>
      <name val="Arial1"/>
    </font>
    <font>
      <b/>
      <sz val="7"/>
      <color rgb="FF000000"/>
      <name val="Times New Roman"/>
      <family val="1"/>
    </font>
    <font>
      <sz val="11"/>
      <color rgb="FF000000"/>
      <name val="Calibri"/>
      <family val="2"/>
    </font>
    <font>
      <b/>
      <u/>
      <sz val="7"/>
      <color rgb="FF000000"/>
      <name val="Arial1"/>
    </font>
    <font>
      <sz val="7"/>
      <color rgb="FF000000"/>
      <name val="Times New Roman"/>
      <family val="1"/>
    </font>
    <font>
      <b/>
      <sz val="7"/>
      <color rgb="FF000000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7"/>
      <color theme="1"/>
      <name val="Arial"/>
      <family val="2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167" fontId="19" fillId="0" borderId="0"/>
  </cellStyleXfs>
  <cellXfs count="228">
    <xf numFmtId="0" fontId="0" fillId="0" borderId="0" xfId="0"/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3" fillId="0" borderId="0" xfId="1" applyFill="1"/>
    <xf numFmtId="49" fontId="5" fillId="2" borderId="9" xfId="1" applyNumberFormat="1" applyFont="1" applyFill="1" applyBorder="1" applyAlignment="1">
      <alignment horizontal="center"/>
    </xf>
    <xf numFmtId="49" fontId="5" fillId="2" borderId="10" xfId="1" applyNumberFormat="1" applyFont="1" applyFill="1" applyBorder="1" applyAlignment="1">
      <alignment horizontal="center"/>
    </xf>
    <xf numFmtId="0" fontId="5" fillId="2" borderId="11" xfId="1" applyNumberFormat="1" applyFont="1" applyFill="1" applyBorder="1" applyAlignment="1">
      <alignment horizontal="center" vertical="top" wrapText="1"/>
    </xf>
    <xf numFmtId="4" fontId="2" fillId="0" borderId="10" xfId="1" applyNumberFormat="1" applyFont="1" applyFill="1" applyBorder="1" applyAlignment="1"/>
    <xf numFmtId="4" fontId="2" fillId="0" borderId="1" xfId="1" applyNumberFormat="1" applyFont="1" applyFill="1" applyBorder="1" applyAlignment="1"/>
    <xf numFmtId="4" fontId="2" fillId="0" borderId="11" xfId="1" applyNumberFormat="1" applyFont="1" applyFill="1" applyBorder="1" applyAlignment="1"/>
    <xf numFmtId="4" fontId="2" fillId="0" borderId="7" xfId="1" applyNumberFormat="1" applyFont="1" applyFill="1" applyBorder="1" applyAlignment="1"/>
    <xf numFmtId="0" fontId="1" fillId="2" borderId="12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 vertical="top" wrapText="1"/>
    </xf>
    <xf numFmtId="0" fontId="1" fillId="2" borderId="7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wrapText="1"/>
    </xf>
    <xf numFmtId="0" fontId="2" fillId="2" borderId="7" xfId="1" applyNumberFormat="1" applyFont="1" applyFill="1" applyBorder="1" applyAlignment="1"/>
    <xf numFmtId="0" fontId="2" fillId="0" borderId="10" xfId="1" applyNumberFormat="1" applyFont="1" applyFill="1" applyBorder="1" applyAlignment="1">
      <alignment horizontal="left" indent="1"/>
    </xf>
    <xf numFmtId="0" fontId="0" fillId="0" borderId="15" xfId="0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  <xf numFmtId="49" fontId="11" fillId="2" borderId="9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4" fontId="1" fillId="0" borderId="10" xfId="1" applyNumberFormat="1" applyFont="1" applyFill="1" applyBorder="1" applyAlignment="1"/>
    <xf numFmtId="4" fontId="1" fillId="0" borderId="9" xfId="1" applyNumberFormat="1" applyFont="1" applyFill="1" applyBorder="1" applyAlignment="1"/>
    <xf numFmtId="4" fontId="1" fillId="2" borderId="11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inden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0" fillId="0" borderId="0" xfId="2" applyFont="1"/>
    <xf numFmtId="43" fontId="3" fillId="0" borderId="0" xfId="2" applyFont="1" applyFill="1"/>
    <xf numFmtId="0" fontId="2" fillId="0" borderId="15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5" xfId="0" applyNumberFormat="1" applyFont="1" applyBorder="1"/>
    <xf numFmtId="0" fontId="2" fillId="0" borderId="15" xfId="1" applyNumberFormat="1" applyFont="1" applyFill="1" applyBorder="1" applyAlignment="1">
      <alignment horizontal="left"/>
    </xf>
    <xf numFmtId="4" fontId="2" fillId="0" borderId="15" xfId="1" applyNumberFormat="1" applyFont="1" applyFill="1" applyBorder="1" applyAlignment="1"/>
    <xf numFmtId="0" fontId="2" fillId="0" borderId="15" xfId="0" applyFont="1" applyBorder="1"/>
    <xf numFmtId="0" fontId="1" fillId="2" borderId="9" xfId="1" applyNumberFormat="1" applyFont="1" applyFill="1" applyBorder="1" applyAlignment="1">
      <alignment horizontal="center"/>
    </xf>
    <xf numFmtId="0" fontId="0" fillId="2" borderId="10" xfId="0" applyFill="1" applyBorder="1"/>
    <xf numFmtId="0" fontId="1" fillId="2" borderId="10" xfId="1" applyNumberFormat="1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 vertical="top" wrapText="1"/>
    </xf>
    <xf numFmtId="0" fontId="1" fillId="2" borderId="11" xfId="1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0" fontId="2" fillId="0" borderId="2" xfId="1" applyFont="1" applyFill="1" applyBorder="1"/>
    <xf numFmtId="0" fontId="2" fillId="0" borderId="2" xfId="0" applyFont="1" applyBorder="1"/>
    <xf numFmtId="0" fontId="2" fillId="0" borderId="11" xfId="0" applyFont="1" applyBorder="1"/>
    <xf numFmtId="49" fontId="10" fillId="0" borderId="0" xfId="0" applyNumberFormat="1" applyFont="1" applyAlignment="1">
      <alignment horizontal="center"/>
    </xf>
    <xf numFmtId="43" fontId="11" fillId="3" borderId="15" xfId="0" applyNumberFormat="1" applyFont="1" applyFill="1" applyBorder="1"/>
    <xf numFmtId="43" fontId="10" fillId="0" borderId="9" xfId="2" applyFont="1" applyBorder="1"/>
    <xf numFmtId="43" fontId="10" fillId="0" borderId="9" xfId="2" applyFont="1" applyFill="1" applyBorder="1"/>
    <xf numFmtId="43" fontId="10" fillId="3" borderId="9" xfId="2" applyFont="1" applyFill="1" applyBorder="1"/>
    <xf numFmtId="43" fontId="10" fillId="0" borderId="10" xfId="2" applyFont="1" applyBorder="1"/>
    <xf numFmtId="43" fontId="10" fillId="3" borderId="10" xfId="2" applyFont="1" applyFill="1" applyBorder="1"/>
    <xf numFmtId="4" fontId="10" fillId="0" borderId="10" xfId="0" applyNumberFormat="1" applyFont="1" applyBorder="1"/>
    <xf numFmtId="0" fontId="10" fillId="0" borderId="10" xfId="0" applyFont="1" applyBorder="1"/>
    <xf numFmtId="0" fontId="10" fillId="3" borderId="10" xfId="0" applyFont="1" applyFill="1" applyBorder="1"/>
    <xf numFmtId="43" fontId="11" fillId="0" borderId="15" xfId="0" applyNumberFormat="1" applyFont="1" applyBorder="1"/>
    <xf numFmtId="0" fontId="7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left" wrapText="1"/>
    </xf>
    <xf numFmtId="49" fontId="8" fillId="0" borderId="9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17" fontId="10" fillId="3" borderId="15" xfId="0" applyNumberFormat="1" applyFont="1" applyFill="1" applyBorder="1" applyAlignment="1">
      <alignment horizontal="center"/>
    </xf>
    <xf numFmtId="17" fontId="11" fillId="3" borderId="15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Fill="1" applyAlignment="1"/>
    <xf numFmtId="0" fontId="15" fillId="0" borderId="0" xfId="0" applyFont="1" applyFill="1" applyAlignment="1"/>
    <xf numFmtId="0" fontId="15" fillId="0" borderId="0" xfId="0" applyFont="1"/>
    <xf numFmtId="165" fontId="15" fillId="0" borderId="0" xfId="0" applyNumberFormat="1" applyFont="1" applyFill="1" applyAlignment="1">
      <alignment horizontal="right"/>
    </xf>
    <xf numFmtId="0" fontId="15" fillId="0" borderId="16" xfId="0" applyFont="1" applyFill="1" applyBorder="1" applyAlignment="1"/>
    <xf numFmtId="0" fontId="15" fillId="0" borderId="18" xfId="0" applyFont="1" applyBorder="1"/>
    <xf numFmtId="0" fontId="15" fillId="0" borderId="0" xfId="0" applyFont="1" applyBorder="1"/>
    <xf numFmtId="165" fontId="15" fillId="0" borderId="19" xfId="0" applyNumberFormat="1" applyFont="1" applyFill="1" applyBorder="1" applyAlignment="1">
      <alignment horizontal="right"/>
    </xf>
    <xf numFmtId="0" fontId="15" fillId="0" borderId="20" xfId="0" applyFont="1" applyFill="1" applyBorder="1" applyAlignment="1"/>
    <xf numFmtId="167" fontId="15" fillId="0" borderId="18" xfId="3" applyFont="1" applyFill="1" applyBorder="1" applyAlignment="1" applyProtection="1"/>
    <xf numFmtId="10" fontId="15" fillId="0" borderId="20" xfId="0" applyNumberFormat="1" applyFont="1" applyFill="1" applyBorder="1" applyAlignment="1">
      <alignment horizontal="center"/>
    </xf>
    <xf numFmtId="0" fontId="15" fillId="0" borderId="21" xfId="0" applyFont="1" applyFill="1" applyBorder="1" applyAlignment="1"/>
    <xf numFmtId="167" fontId="15" fillId="0" borderId="22" xfId="3" applyFont="1" applyFill="1" applyBorder="1" applyAlignment="1" applyProtection="1"/>
    <xf numFmtId="10" fontId="15" fillId="0" borderId="21" xfId="0" applyNumberFormat="1" applyFont="1" applyFill="1" applyBorder="1" applyAlignment="1">
      <alignment horizontal="center"/>
    </xf>
    <xf numFmtId="0" fontId="15" fillId="0" borderId="18" xfId="0" applyFont="1" applyFill="1" applyBorder="1" applyAlignment="1"/>
    <xf numFmtId="0" fontId="15" fillId="0" borderId="0" xfId="0" applyFont="1" applyFill="1" applyBorder="1" applyAlignment="1"/>
    <xf numFmtId="0" fontId="15" fillId="0" borderId="19" xfId="0" applyFont="1" applyFill="1" applyBorder="1" applyAlignment="1"/>
    <xf numFmtId="168" fontId="15" fillId="0" borderId="18" xfId="0" applyNumberFormat="1" applyFont="1" applyFill="1" applyBorder="1" applyAlignment="1"/>
    <xf numFmtId="168" fontId="15" fillId="0" borderId="20" xfId="0" applyNumberFormat="1" applyFont="1" applyFill="1" applyBorder="1" applyAlignment="1"/>
    <xf numFmtId="168" fontId="15" fillId="0" borderId="22" xfId="0" applyNumberFormat="1" applyFont="1" applyFill="1" applyBorder="1" applyAlignment="1"/>
    <xf numFmtId="168" fontId="15" fillId="0" borderId="21" xfId="0" applyNumberFormat="1" applyFont="1" applyFill="1" applyBorder="1" applyAlignment="1"/>
    <xf numFmtId="0" fontId="15" fillId="0" borderId="17" xfId="0" applyFont="1" applyFill="1" applyBorder="1" applyAlignment="1"/>
    <xf numFmtId="167" fontId="15" fillId="0" borderId="21" xfId="3" applyFont="1" applyFill="1" applyBorder="1" applyAlignment="1" applyProtection="1"/>
    <xf numFmtId="0" fontId="15" fillId="0" borderId="23" xfId="0" applyFont="1" applyFill="1" applyBorder="1" applyAlignment="1"/>
    <xf numFmtId="0" fontId="21" fillId="0" borderId="0" xfId="1" applyFont="1"/>
    <xf numFmtId="0" fontId="15" fillId="0" borderId="0" xfId="1" applyFont="1"/>
    <xf numFmtId="0" fontId="21" fillId="0" borderId="0" xfId="0" applyFont="1" applyFill="1" applyAlignment="1"/>
    <xf numFmtId="0" fontId="15" fillId="0" borderId="0" xfId="1" applyFont="1" applyAlignment="1">
      <alignment horizontal="left" vertical="top" wrapText="1"/>
    </xf>
    <xf numFmtId="0" fontId="22" fillId="0" borderId="0" xfId="0" applyFont="1"/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3" fillId="0" borderId="0" xfId="0" applyFont="1" applyFill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 applyBorder="1" applyAlignment="1">
      <alignment horizontal="left"/>
    </xf>
    <xf numFmtId="164" fontId="23" fillId="0" borderId="8" xfId="0" applyNumberFormat="1" applyFont="1" applyBorder="1" applyAlignment="1">
      <alignment horizontal="right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/>
    </xf>
    <xf numFmtId="0" fontId="24" fillId="0" borderId="6" xfId="0" applyFont="1" applyBorder="1" applyAlignment="1">
      <alignment horizontal="left"/>
    </xf>
    <xf numFmtId="4" fontId="24" fillId="0" borderId="15" xfId="0" applyNumberFormat="1" applyFont="1" applyFill="1" applyBorder="1" applyAlignment="1">
      <alignment horizontal="right" wrapText="1"/>
    </xf>
    <xf numFmtId="4" fontId="23" fillId="0" borderId="15" xfId="0" applyNumberFormat="1" applyFont="1" applyFill="1" applyBorder="1" applyAlignment="1">
      <alignment horizontal="right" vertical="top" wrapText="1"/>
    </xf>
    <xf numFmtId="4" fontId="24" fillId="0" borderId="2" xfId="0" applyNumberFormat="1" applyFont="1" applyFill="1" applyBorder="1" applyAlignment="1">
      <alignment horizontal="right" wrapText="1"/>
    </xf>
    <xf numFmtId="4" fontId="24" fillId="0" borderId="10" xfId="0" applyNumberFormat="1" applyFont="1" applyFill="1" applyBorder="1" applyAlignment="1">
      <alignment horizontal="right" wrapText="1"/>
    </xf>
    <xf numFmtId="4" fontId="23" fillId="0" borderId="10" xfId="0" applyNumberFormat="1" applyFont="1" applyFill="1" applyBorder="1" applyAlignment="1">
      <alignment horizontal="right" vertical="top" wrapText="1"/>
    </xf>
    <xf numFmtId="4" fontId="23" fillId="0" borderId="2" xfId="0" applyNumberFormat="1" applyFont="1" applyFill="1" applyBorder="1" applyAlignment="1">
      <alignment horizontal="right" wrapText="1"/>
    </xf>
    <xf numFmtId="4" fontId="23" fillId="0" borderId="10" xfId="0" applyNumberFormat="1" applyFont="1" applyFill="1" applyBorder="1" applyAlignment="1">
      <alignment horizontal="right" wrapText="1"/>
    </xf>
    <xf numFmtId="0" fontId="24" fillId="0" borderId="0" xfId="0" applyFont="1" applyFill="1" applyAlignment="1"/>
    <xf numFmtId="0" fontId="23" fillId="0" borderId="2" xfId="0" applyFont="1" applyBorder="1" applyAlignment="1">
      <alignment horizontal="left" vertical="center"/>
    </xf>
    <xf numFmtId="4" fontId="23" fillId="0" borderId="0" xfId="0" applyNumberFormat="1" applyFont="1" applyFill="1" applyBorder="1" applyAlignment="1">
      <alignment horizontal="right"/>
    </xf>
    <xf numFmtId="0" fontId="24" fillId="0" borderId="14" xfId="0" applyFont="1" applyBorder="1" applyAlignment="1">
      <alignment horizontal="left" vertical="center"/>
    </xf>
    <xf numFmtId="4" fontId="23" fillId="0" borderId="0" xfId="0" applyNumberFormat="1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left"/>
    </xf>
    <xf numFmtId="0" fontId="23" fillId="0" borderId="2" xfId="0" applyFont="1" applyBorder="1" applyAlignment="1">
      <alignment horizontal="left" vertical="center" wrapText="1"/>
    </xf>
    <xf numFmtId="4" fontId="24" fillId="0" borderId="0" xfId="0" applyNumberFormat="1" applyFont="1" applyFill="1" applyAlignment="1"/>
    <xf numFmtId="0" fontId="23" fillId="0" borderId="14" xfId="0" applyFont="1" applyBorder="1" applyAlignment="1">
      <alignment horizontal="left" vertical="center"/>
    </xf>
    <xf numFmtId="0" fontId="24" fillId="2" borderId="11" xfId="0" applyFont="1" applyFill="1" applyBorder="1" applyAlignment="1">
      <alignment horizontal="left"/>
    </xf>
    <xf numFmtId="4" fontId="24" fillId="2" borderId="15" xfId="0" applyNumberFormat="1" applyFont="1" applyFill="1" applyBorder="1" applyAlignment="1">
      <alignment horizontal="right" wrapText="1"/>
    </xf>
    <xf numFmtId="40" fontId="24" fillId="2" borderId="15" xfId="0" applyNumberFormat="1" applyFont="1" applyFill="1" applyBorder="1" applyAlignment="1">
      <alignment horizontal="right" vertical="top" wrapText="1"/>
    </xf>
    <xf numFmtId="40" fontId="23" fillId="2" borderId="15" xfId="0" applyNumberFormat="1" applyFont="1" applyFill="1" applyBorder="1" applyAlignment="1">
      <alignment horizontal="right" vertical="top" wrapText="1"/>
    </xf>
    <xf numFmtId="0" fontId="23" fillId="0" borderId="0" xfId="0" applyFont="1" applyBorder="1" applyAlignment="1"/>
    <xf numFmtId="4" fontId="23" fillId="0" borderId="0" xfId="0" applyNumberFormat="1" applyFont="1" applyAlignment="1">
      <alignment horizontal="left"/>
    </xf>
    <xf numFmtId="0" fontId="23" fillId="0" borderId="0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horizontal="justify" wrapText="1"/>
    </xf>
    <xf numFmtId="0" fontId="25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2" borderId="4" xfId="1" applyNumberFormat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0" fontId="5" fillId="2" borderId="6" xfId="1" applyNumberFormat="1" applyFont="1" applyFill="1" applyBorder="1" applyAlignment="1">
      <alignment horizontal="center"/>
    </xf>
    <xf numFmtId="0" fontId="5" fillId="2" borderId="7" xfId="1" applyNumberFormat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4" xfId="1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5" fillId="2" borderId="12" xfId="1" applyNumberFormat="1" applyFont="1" applyFill="1" applyBorder="1" applyAlignment="1">
      <alignment horizontal="center"/>
    </xf>
    <xf numFmtId="0" fontId="5" fillId="2" borderId="3" xfId="1" applyNumberFormat="1" applyFont="1" applyFill="1" applyBorder="1" applyAlignment="1">
      <alignment horizontal="center"/>
    </xf>
    <xf numFmtId="0" fontId="5" fillId="2" borderId="1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4" fontId="24" fillId="0" borderId="9" xfId="0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4" fontId="23" fillId="0" borderId="9" xfId="0" applyNumberFormat="1" applyFont="1" applyFill="1" applyBorder="1" applyAlignment="1">
      <alignment horizontal="right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" fontId="24" fillId="0" borderId="9" xfId="0" applyNumberFormat="1" applyFont="1" applyFill="1" applyBorder="1" applyAlignment="1">
      <alignment horizontal="right" vertical="center"/>
    </xf>
    <xf numFmtId="4" fontId="24" fillId="0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0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17" fillId="0" borderId="0" xfId="1" applyFont="1" applyAlignment="1">
      <alignment horizontal="center"/>
    </xf>
    <xf numFmtId="0" fontId="21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166" fontId="15" fillId="0" borderId="16" xfId="0" applyNumberFormat="1" applyFont="1" applyFill="1" applyBorder="1" applyAlignment="1">
      <alignment horizontal="center"/>
    </xf>
    <xf numFmtId="166" fontId="15" fillId="0" borderId="17" xfId="0" applyNumberFormat="1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</cellXfs>
  <cellStyles count="4">
    <cellStyle name="Excel Built-in Comma" xfId="3"/>
    <cellStyle name="Normal" xfId="0" builtinId="0"/>
    <cellStyle name="Normal 2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40</xdr:row>
      <xdr:rowOff>200025</xdr:rowOff>
    </xdr:from>
    <xdr:to>
      <xdr:col>4</xdr:col>
      <xdr:colOff>581025</xdr:colOff>
      <xdr:row>42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D2C5016-B93E-4DC4-B65F-305EEC3B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810375"/>
          <a:ext cx="89058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ENACAO-GERAL-ADMINISTRACAO/GESTAO-FINANCAS/04%20-%20CONTABILIDADE/04%20-%20RGF/2018/3&#176;%20QDT%202018/REPUBLICADO/Disponibilidade%20de%20Caixa%20e%20Restos%20a%20Pagar_DPPR_Ret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5 - Disponibilidade e RP"/>
      <sheetName val="Memória"/>
      <sheetName val="Por Fonte"/>
    </sheetNames>
    <sheetDataSet>
      <sheetData sheetId="0"/>
      <sheetData sheetId="1">
        <row r="38">
          <cell r="J38">
            <v>36825.43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R48"/>
  <sheetViews>
    <sheetView showGridLines="0" showZeros="0" tabSelected="1" zoomScaleNormal="100" workbookViewId="0">
      <selection activeCell="A52" sqref="A52"/>
    </sheetView>
  </sheetViews>
  <sheetFormatPr defaultRowHeight="12.75" x14ac:dyDescent="0.2"/>
  <cols>
    <col min="1" max="1" width="63.7109375" customWidth="1"/>
    <col min="2" max="2" width="11.28515625" customWidth="1"/>
    <col min="3" max="13" width="10" bestFit="1" customWidth="1"/>
    <col min="14" max="14" width="10.85546875" bestFit="1" customWidth="1"/>
    <col min="15" max="15" width="14.7109375" customWidth="1"/>
    <col min="16" max="16" width="12.7109375" bestFit="1" customWidth="1"/>
    <col min="18" max="18" width="14" style="42" bestFit="1" customWidth="1"/>
  </cols>
  <sheetData>
    <row r="1" spans="1:16" ht="15.75" x14ac:dyDescent="0.25">
      <c r="A1" s="4" t="s">
        <v>39</v>
      </c>
      <c r="B1" s="2"/>
      <c r="C1" s="2"/>
      <c r="D1" s="2"/>
      <c r="E1" s="2"/>
      <c r="F1" s="1"/>
      <c r="G1" s="1"/>
    </row>
    <row r="2" spans="1:16" x14ac:dyDescent="0.2">
      <c r="A2" s="2"/>
      <c r="B2" s="2"/>
      <c r="C2" s="2"/>
      <c r="D2" s="2"/>
      <c r="E2" s="2"/>
      <c r="F2" s="1"/>
      <c r="G2" s="1"/>
    </row>
    <row r="3" spans="1:16" x14ac:dyDescent="0.2">
      <c r="A3" s="179" t="s">
        <v>62</v>
      </c>
      <c r="B3" s="179"/>
      <c r="C3" s="179"/>
      <c r="D3" s="179"/>
      <c r="E3" s="179"/>
      <c r="F3" s="179"/>
      <c r="G3" s="179"/>
    </row>
    <row r="4" spans="1:16" x14ac:dyDescent="0.2">
      <c r="A4" s="180" t="s">
        <v>0</v>
      </c>
      <c r="B4" s="180"/>
      <c r="C4" s="180"/>
      <c r="D4" s="180"/>
      <c r="E4" s="180"/>
      <c r="F4" s="180"/>
      <c r="G4" s="180"/>
    </row>
    <row r="5" spans="1:16" x14ac:dyDescent="0.2">
      <c r="A5" s="179" t="s">
        <v>2</v>
      </c>
      <c r="B5" s="179"/>
      <c r="C5" s="179"/>
      <c r="D5" s="179"/>
      <c r="E5" s="179"/>
      <c r="F5" s="179"/>
      <c r="G5" s="179"/>
    </row>
    <row r="6" spans="1:16" x14ac:dyDescent="0.2">
      <c r="A6" s="180" t="s">
        <v>1</v>
      </c>
      <c r="B6" s="180"/>
      <c r="C6" s="180"/>
      <c r="D6" s="180"/>
      <c r="E6" s="180"/>
      <c r="F6" s="180"/>
      <c r="G6" s="180"/>
    </row>
    <row r="7" spans="1:16" x14ac:dyDescent="0.2">
      <c r="A7" s="180" t="s">
        <v>84</v>
      </c>
      <c r="B7" s="180"/>
      <c r="C7" s="180"/>
      <c r="D7" s="180"/>
      <c r="E7" s="180"/>
      <c r="F7" s="180"/>
      <c r="G7" s="180"/>
    </row>
    <row r="8" spans="1:16" x14ac:dyDescent="0.2">
      <c r="A8" s="1"/>
      <c r="B8" s="1"/>
      <c r="C8" s="1"/>
      <c r="D8" s="1"/>
      <c r="E8" s="1"/>
      <c r="F8" s="1"/>
      <c r="G8" s="1"/>
    </row>
    <row r="9" spans="1:16" x14ac:dyDescent="0.2">
      <c r="A9" s="1" t="s">
        <v>92</v>
      </c>
      <c r="B9" s="1"/>
      <c r="C9" s="1"/>
      <c r="D9" s="1"/>
      <c r="E9" s="1"/>
      <c r="F9" s="1"/>
      <c r="P9" s="3">
        <v>1</v>
      </c>
    </row>
    <row r="10" spans="1:16" x14ac:dyDescent="0.2">
      <c r="A10" s="13"/>
      <c r="B10" s="181" t="s">
        <v>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3"/>
    </row>
    <row r="11" spans="1:16" x14ac:dyDescent="0.2">
      <c r="A11" s="14"/>
      <c r="B11" s="176" t="s">
        <v>4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</row>
    <row r="12" spans="1:16" x14ac:dyDescent="0.2">
      <c r="A12" s="14" t="s">
        <v>3</v>
      </c>
      <c r="B12" s="173" t="s">
        <v>9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5" t="s">
        <v>10</v>
      </c>
      <c r="P12" s="50" t="s">
        <v>16</v>
      </c>
    </row>
    <row r="13" spans="1:16" x14ac:dyDescent="0.2">
      <c r="A13" s="14"/>
      <c r="B13" s="168" t="s">
        <v>71</v>
      </c>
      <c r="C13" s="168" t="s">
        <v>72</v>
      </c>
      <c r="D13" s="168" t="s">
        <v>73</v>
      </c>
      <c r="E13" s="168" t="s">
        <v>74</v>
      </c>
      <c r="F13" s="168" t="s">
        <v>75</v>
      </c>
      <c r="G13" s="168" t="s">
        <v>76</v>
      </c>
      <c r="H13" s="168" t="s">
        <v>77</v>
      </c>
      <c r="I13" s="168" t="s">
        <v>78</v>
      </c>
      <c r="J13" s="168" t="s">
        <v>79</v>
      </c>
      <c r="K13" s="168" t="s">
        <v>80</v>
      </c>
      <c r="L13" s="168" t="s">
        <v>81</v>
      </c>
      <c r="M13" s="168" t="s">
        <v>82</v>
      </c>
      <c r="N13" s="6" t="s">
        <v>16</v>
      </c>
      <c r="O13" s="16" t="s">
        <v>11</v>
      </c>
      <c r="P13" s="51"/>
    </row>
    <row r="14" spans="1:16" x14ac:dyDescent="0.2">
      <c r="A14" s="14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7" t="s">
        <v>30</v>
      </c>
      <c r="O14" s="16" t="s">
        <v>12</v>
      </c>
      <c r="P14" s="52"/>
    </row>
    <row r="15" spans="1:16" x14ac:dyDescent="0.2">
      <c r="A15" s="14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7" t="s">
        <v>31</v>
      </c>
      <c r="O15" s="17" t="s">
        <v>32</v>
      </c>
      <c r="P15" s="53"/>
    </row>
    <row r="16" spans="1:16" x14ac:dyDescent="0.2">
      <c r="A16" s="18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8" t="s">
        <v>13</v>
      </c>
      <c r="O16" s="19" t="s">
        <v>14</v>
      </c>
      <c r="P16" s="54" t="s">
        <v>22</v>
      </c>
    </row>
    <row r="17" spans="1:18" x14ac:dyDescent="0.2">
      <c r="A17" s="20" t="s">
        <v>5</v>
      </c>
      <c r="B17" s="34">
        <f t="shared" ref="B17:M17" si="0">B18+B23+B27</f>
        <v>3885984.97</v>
      </c>
      <c r="C17" s="34">
        <f t="shared" si="0"/>
        <v>3018881.18</v>
      </c>
      <c r="D17" s="34">
        <f t="shared" si="0"/>
        <v>3012238.51</v>
      </c>
      <c r="E17" s="34">
        <f t="shared" si="0"/>
        <v>4016860.1000000006</v>
      </c>
      <c r="F17" s="34">
        <f t="shared" si="0"/>
        <v>3220535.7600000007</v>
      </c>
      <c r="G17" s="34">
        <f t="shared" si="0"/>
        <v>3195276.5399999991</v>
      </c>
      <c r="H17" s="34">
        <f t="shared" si="0"/>
        <v>3206495.62</v>
      </c>
      <c r="I17" s="34">
        <f t="shared" si="0"/>
        <v>3560430.689999999</v>
      </c>
      <c r="J17" s="34">
        <f t="shared" si="0"/>
        <v>3227679.61</v>
      </c>
      <c r="K17" s="34">
        <f t="shared" si="0"/>
        <v>4676828.5600000005</v>
      </c>
      <c r="L17" s="34">
        <f t="shared" si="0"/>
        <v>2248268.75</v>
      </c>
      <c r="M17" s="34">
        <f t="shared" si="0"/>
        <v>8037844.0100000007</v>
      </c>
      <c r="N17" s="34">
        <f>SUM(B17:M17)</f>
        <v>45307324.299999997</v>
      </c>
      <c r="O17" s="34">
        <f>O18+O23+O27</f>
        <v>1053954.31</v>
      </c>
      <c r="P17" s="55">
        <f>N17+O17</f>
        <v>46361278.609999999</v>
      </c>
    </row>
    <row r="18" spans="1:18" x14ac:dyDescent="0.2">
      <c r="A18" s="21" t="s">
        <v>19</v>
      </c>
      <c r="B18" s="33">
        <f t="shared" ref="B18:L18" si="1">B19+B20+B21</f>
        <v>3885984.97</v>
      </c>
      <c r="C18" s="33">
        <f t="shared" si="1"/>
        <v>3018881.18</v>
      </c>
      <c r="D18" s="33">
        <f t="shared" si="1"/>
        <v>3012238.51</v>
      </c>
      <c r="E18" s="33">
        <f t="shared" si="1"/>
        <v>4016860.1000000006</v>
      </c>
      <c r="F18" s="33">
        <f t="shared" si="1"/>
        <v>3220535.7600000007</v>
      </c>
      <c r="G18" s="33">
        <f t="shared" si="1"/>
        <v>3195276.5399999991</v>
      </c>
      <c r="H18" s="33">
        <f t="shared" si="1"/>
        <v>3206495.62</v>
      </c>
      <c r="I18" s="33">
        <f t="shared" si="1"/>
        <v>3560430.689999999</v>
      </c>
      <c r="J18" s="33">
        <f t="shared" si="1"/>
        <v>3227679.61</v>
      </c>
      <c r="K18" s="33">
        <f t="shared" si="1"/>
        <v>4676828.5600000005</v>
      </c>
      <c r="L18" s="33">
        <f t="shared" si="1"/>
        <v>2248268.75</v>
      </c>
      <c r="M18" s="33">
        <f>M19+M20+M21</f>
        <v>8037844.0100000007</v>
      </c>
      <c r="N18" s="33">
        <f>SUM(B18:M18)</f>
        <v>45307324.299999997</v>
      </c>
      <c r="O18" s="33">
        <f>O19+O20+O21</f>
        <v>1053954.31</v>
      </c>
      <c r="P18" s="55">
        <f>N18+O18</f>
        <v>46361278.609999999</v>
      </c>
    </row>
    <row r="19" spans="1:18" x14ac:dyDescent="0.2">
      <c r="A19" s="21" t="s">
        <v>35</v>
      </c>
      <c r="B19" s="9">
        <f>SUMIF('Base 2018'!S:S,'Anexo 1 - Pessoal Defensoria'!A19,'Base 2018'!F:F)</f>
        <v>3535907.1</v>
      </c>
      <c r="C19" s="9">
        <f>SUMIF('Base 2018'!S:S,'Anexo 1 - Pessoal Defensoria'!A19,'Base 2018'!G:G)</f>
        <v>2671074.89</v>
      </c>
      <c r="D19" s="9">
        <f>SUMIF('Base 2018'!S:S,'Anexo 1 - Pessoal Defensoria'!A19,'Base 2018'!H:H)</f>
        <v>2664139</v>
      </c>
      <c r="E19" s="9">
        <f>SUMIF('Base 2018'!S:S,'Anexo 1 - Pessoal Defensoria'!A19,'Base 2018'!I:I)</f>
        <v>3674170.3800000004</v>
      </c>
      <c r="F19" s="9">
        <f>SUMIF('Base 2018'!S:S,'Anexo 1 - Pessoal Defensoria'!A19,'Base 2018'!J:J)</f>
        <v>2879958.8100000005</v>
      </c>
      <c r="G19" s="9">
        <f>SUMIF('Base 2018'!S:S,'Anexo 1 - Pessoal Defensoria'!A19,'Base 2018'!K:K)</f>
        <v>2854652.2399999993</v>
      </c>
      <c r="H19" s="9">
        <f>SUMIF('Base 2018'!S:S,'Anexo 1 - Pessoal Defensoria'!A19,'Base 2018'!L:L)</f>
        <v>2865189.6</v>
      </c>
      <c r="I19" s="9">
        <f>SUMIF('Base 2018'!S:S,'Anexo 1 - Pessoal Defensoria'!A19,'Base 2018'!M:M)</f>
        <v>3181106.2899999991</v>
      </c>
      <c r="J19" s="9">
        <f>SUMIF('Base 2018'!S:S,'Anexo 1 - Pessoal Defensoria'!A19,'Base 2018'!N:N)</f>
        <v>2880144.32</v>
      </c>
      <c r="K19" s="9">
        <f>SUMIF('Base 2018'!S:S,'Anexo 1 - Pessoal Defensoria'!A19,'Base 2018'!O:O)</f>
        <v>4320287.1500000004</v>
      </c>
      <c r="L19" s="9">
        <f>SUMIF('Base 2018'!S:S,'Anexo 1 - Pessoal Defensoria'!A19,'Base 2018'!P:P)</f>
        <v>1540425.88</v>
      </c>
      <c r="M19" s="9">
        <f>SUMIF('Base 2018'!S:S,'Anexo 1 - Pessoal Defensoria'!A19,'Base 2018'!Q:Q)</f>
        <v>7688957.9400000004</v>
      </c>
      <c r="N19" s="33">
        <f>SUM(B19:M19)</f>
        <v>40756013.600000001</v>
      </c>
      <c r="O19" s="9">
        <f>SUMIF('Base 2018'!S:S,'Anexo 1 - Pessoal Defensoria'!A19,'Base 2018'!R:R)</f>
        <v>1007642.69</v>
      </c>
      <c r="P19" s="55">
        <f>N19+O19</f>
        <v>41763656.289999999</v>
      </c>
    </row>
    <row r="20" spans="1:18" x14ac:dyDescent="0.2">
      <c r="A20" s="21" t="s">
        <v>34</v>
      </c>
      <c r="B20" s="9">
        <f>SUMIF('Base 2018'!S:S,'Anexo 1 - Pessoal Defensoria'!A20,'Base 2018'!F:F)</f>
        <v>350077.87</v>
      </c>
      <c r="C20" s="9">
        <f>SUMIF('Base 2018'!S:S,'Anexo 1 - Pessoal Defensoria'!A20,'Base 2018'!G:G)</f>
        <v>347806.29</v>
      </c>
      <c r="D20" s="9">
        <f>SUMIF('Base 2018'!S:S,'Anexo 1 - Pessoal Defensoria'!A20,'Base 2018'!H:H)</f>
        <v>348099.51</v>
      </c>
      <c r="E20" s="9">
        <f>SUMIF('Base 2018'!S:S,'Anexo 1 - Pessoal Defensoria'!A20,'Base 2018'!I:I)</f>
        <v>342689.72000000003</v>
      </c>
      <c r="F20" s="9">
        <f>SUMIF('Base 2018'!S:S,'Anexo 1 - Pessoal Defensoria'!A20,'Base 2018'!J:J)</f>
        <v>340576.95</v>
      </c>
      <c r="G20" s="9">
        <f>SUMIF('Base 2018'!S:S,'Anexo 1 - Pessoal Defensoria'!A20,'Base 2018'!K:K)</f>
        <v>340624.3</v>
      </c>
      <c r="H20" s="9">
        <f>SUMIF('Base 2018'!S:S,'Anexo 1 - Pessoal Defensoria'!A20,'Base 2018'!L:L)</f>
        <v>341306.02</v>
      </c>
      <c r="I20" s="9">
        <f>SUMIF('Base 2018'!S:S,'Anexo 1 - Pessoal Defensoria'!A20,'Base 2018'!M:M)</f>
        <v>379324.4</v>
      </c>
      <c r="J20" s="9">
        <f>SUMIF('Base 2018'!S:S,'Anexo 1 - Pessoal Defensoria'!A20,'Base 2018'!N:N)</f>
        <v>347535.29</v>
      </c>
      <c r="K20" s="9">
        <f>SUMIF('Base 2018'!S:S,'Anexo 1 - Pessoal Defensoria'!A20,'Base 2018'!O:O)</f>
        <v>356541.41</v>
      </c>
      <c r="L20" s="9">
        <f>SUMIF('Base 2018'!S:S,'Anexo 1 - Pessoal Defensoria'!A20,'Base 2018'!P:P)</f>
        <v>707842.87</v>
      </c>
      <c r="M20" s="9">
        <f>SUMIF('Base 2018'!S:S,'Anexo 1 - Pessoal Defensoria'!A20,'Base 2018'!Q:Q)</f>
        <v>348886.07</v>
      </c>
      <c r="N20" s="33">
        <f>SUM(B20:M20)</f>
        <v>4551310.7</v>
      </c>
      <c r="O20" s="9">
        <f>SUMIF('Base 2018'!S:S,'Anexo 1 - Pessoal Defensoria'!A20,'Base 2018'!R:R)</f>
        <v>46311.619999999995</v>
      </c>
      <c r="P20" s="55">
        <f>N20+O20</f>
        <v>4597622.32</v>
      </c>
    </row>
    <row r="21" spans="1:18" s="5" customFormat="1" ht="11.25" customHeight="1" x14ac:dyDescent="0.2">
      <c r="A21" s="21" t="s">
        <v>40</v>
      </c>
      <c r="B21" s="9">
        <f>SUMIF('Base 2018'!S:S,'Anexo 1 - Pessoal Defensoria'!A21,'Base 2018'!F:F)</f>
        <v>0</v>
      </c>
      <c r="C21" s="9">
        <f>SUMIF('Base 2018'!S:S,'Anexo 1 - Pessoal Defensoria'!A21,'Base 2018'!G:G)</f>
        <v>0</v>
      </c>
      <c r="D21" s="9">
        <f>SUMIF('Base 2018'!S:S,'Anexo 1 - Pessoal Defensoria'!A21,'Base 2018'!H:H)</f>
        <v>0</v>
      </c>
      <c r="E21" s="9">
        <f>SUMIF('Base 2018'!S:S,'Anexo 1 - Pessoal Defensoria'!A21,'Base 2018'!I:I)</f>
        <v>0</v>
      </c>
      <c r="F21" s="9">
        <f>SUMIF('Base 2018'!S:S,'Anexo 1 - Pessoal Defensoria'!A21,'Base 2018'!J:J)</f>
        <v>0</v>
      </c>
      <c r="G21" s="9">
        <f>SUMIF('Base 2018'!S:S,'Anexo 1 - Pessoal Defensoria'!A21,'Base 2018'!K:K)</f>
        <v>0</v>
      </c>
      <c r="H21" s="9">
        <f>SUMIF('Base 2018'!S:S,'Anexo 1 - Pessoal Defensoria'!A21,'Base 2018'!L:L)</f>
        <v>0</v>
      </c>
      <c r="I21" s="9">
        <f>SUMIF('Base 2018'!S:S,'Anexo 1 - Pessoal Defensoria'!A21,'Base 2018'!M:M)</f>
        <v>0</v>
      </c>
      <c r="J21" s="9">
        <f>SUMIF('Base 2018'!S:S,'Anexo 1 - Pessoal Defensoria'!A21,'Base 2018'!N:N)</f>
        <v>0</v>
      </c>
      <c r="K21" s="9">
        <f>SUMIF('Base 2018'!S:S,'Anexo 1 - Pessoal Defensoria'!A21,'Base 2018'!O:O)</f>
        <v>0</v>
      </c>
      <c r="L21" s="9">
        <f>SUMIF('Base 2018'!S:S,'Anexo 1 - Pessoal Defensoria'!A21,'Base 2018'!P:P)</f>
        <v>0</v>
      </c>
      <c r="M21" s="9">
        <f>SUMIF('Base 2018'!S:S,'Anexo 1 - Pessoal Defensoria'!A21,'Base 2018'!Q:Q)</f>
        <v>0</v>
      </c>
      <c r="N21" s="9"/>
      <c r="O21" s="9"/>
      <c r="P21" s="56"/>
      <c r="R21" s="43"/>
    </row>
    <row r="22" spans="1:18" s="5" customFormat="1" ht="11.25" customHeight="1" x14ac:dyDescent="0.2">
      <c r="A22" s="2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56"/>
      <c r="R22" s="43"/>
    </row>
    <row r="23" spans="1:18" x14ac:dyDescent="0.2">
      <c r="A23" s="47" t="s">
        <v>20</v>
      </c>
      <c r="B23" s="48">
        <f t="shared" ref="B23:M23" si="2">B24+B25+B26</f>
        <v>0</v>
      </c>
      <c r="C23" s="48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8">
        <f t="shared" si="2"/>
        <v>0</v>
      </c>
      <c r="L23" s="48">
        <f t="shared" si="2"/>
        <v>0</v>
      </c>
      <c r="M23" s="48">
        <f t="shared" si="2"/>
        <v>0</v>
      </c>
      <c r="N23" s="45">
        <f>SUM(B23:M23)</f>
        <v>0</v>
      </c>
      <c r="O23" s="48"/>
      <c r="P23" s="49"/>
    </row>
    <row r="24" spans="1:18" x14ac:dyDescent="0.2">
      <c r="A24" s="21" t="s">
        <v>38</v>
      </c>
      <c r="B24" s="9">
        <f>SUMIF('Base 2018'!S:S,'Anexo 1 - Pessoal Defensoria'!A24,'Base 2018'!F:F)</f>
        <v>0</v>
      </c>
      <c r="C24" s="9">
        <f>SUMIF('Base 2018'!S:S,'Anexo 1 - Pessoal Defensoria'!A24,'Base 2018'!G:G)</f>
        <v>0</v>
      </c>
      <c r="D24" s="9">
        <f>SUMIF('Base 2018'!S:S,'Anexo 1 - Pessoal Defensoria'!A24,'Base 2018'!H:H)</f>
        <v>0</v>
      </c>
      <c r="E24" s="9">
        <f>SUMIF('Base 2018'!S:S,'Anexo 1 - Pessoal Defensoria'!A24,'Base 2018'!I:I)</f>
        <v>0</v>
      </c>
      <c r="F24" s="9">
        <f>SUMIF('Base 2018'!S:S,'Anexo 1 - Pessoal Defensoria'!A24,'Base 2018'!J:J)</f>
        <v>0</v>
      </c>
      <c r="G24" s="9">
        <f>SUMIF('Base 2018'!S:S,'Anexo 1 - Pessoal Defensoria'!A24,'Base 2018'!K:K)</f>
        <v>0</v>
      </c>
      <c r="H24" s="9">
        <f>SUMIF('Base 2018'!S:S,'Anexo 1 - Pessoal Defensoria'!A24,'Base 2018'!L:L)</f>
        <v>0</v>
      </c>
      <c r="I24" s="9">
        <f>SUMIF('Base 2018'!S:S,'Anexo 1 - Pessoal Defensoria'!A24,'Base 2018'!M:M)</f>
        <v>0</v>
      </c>
      <c r="J24" s="9">
        <f>SUMIF('Base 2018'!S:S,'Anexo 1 - Pessoal Defensoria'!A24,'Base 2018'!N:N)</f>
        <v>0</v>
      </c>
      <c r="K24" s="9">
        <f>SUMIF('Base 2018'!S:S,'Anexo 1 - Pessoal Defensoria'!A24,'Base 2018'!O:O)</f>
        <v>0</v>
      </c>
      <c r="L24" s="9">
        <f>SUMIF('Base 2018'!S:S,'Anexo 1 - Pessoal Defensoria'!A24,'Base 2018'!P:P)</f>
        <v>0</v>
      </c>
      <c r="M24" s="9">
        <f>SUMIF('Base 2018'!S:S,'Anexo 1 - Pessoal Defensoria'!A24,'Base 2018'!Q:Q)</f>
        <v>0</v>
      </c>
      <c r="N24" s="9"/>
      <c r="O24" s="9"/>
      <c r="P24" s="57"/>
    </row>
    <row r="25" spans="1:18" x14ac:dyDescent="0.2">
      <c r="A25" s="21" t="s">
        <v>36</v>
      </c>
      <c r="B25" s="9">
        <f>SUMIF('Base 2018'!S:S,'Anexo 1 - Pessoal Defensoria'!A25,'Base 2018'!F:F)</f>
        <v>0</v>
      </c>
      <c r="C25" s="9">
        <f>SUMIF('Base 2018'!S:S,'Anexo 1 - Pessoal Defensoria'!A25,'Base 2018'!G:G)</f>
        <v>0</v>
      </c>
      <c r="D25" s="9">
        <f>SUMIF('Base 2018'!S:S,'Anexo 1 - Pessoal Defensoria'!A25,'Base 2018'!H:H)</f>
        <v>0</v>
      </c>
      <c r="E25" s="9">
        <f>SUMIF('Base 2018'!S:S,'Anexo 1 - Pessoal Defensoria'!A25,'Base 2018'!I:I)</f>
        <v>0</v>
      </c>
      <c r="F25" s="9">
        <f>SUMIF('Base 2018'!S:S,'Anexo 1 - Pessoal Defensoria'!A25,'Base 2018'!J:J)</f>
        <v>0</v>
      </c>
      <c r="G25" s="9">
        <f>SUMIF('Base 2018'!S:S,'Anexo 1 - Pessoal Defensoria'!A25,'Base 2018'!K:K)</f>
        <v>0</v>
      </c>
      <c r="H25" s="9">
        <f>SUMIF('Base 2018'!S:S,'Anexo 1 - Pessoal Defensoria'!A25,'Base 2018'!L:L)</f>
        <v>0</v>
      </c>
      <c r="I25" s="9">
        <f>SUMIF('Base 2018'!S:S,'Anexo 1 - Pessoal Defensoria'!A25,'Base 2018'!M:M)</f>
        <v>0</v>
      </c>
      <c r="J25" s="9">
        <f>SUMIF('Base 2018'!S:S,'Anexo 1 - Pessoal Defensoria'!A25,'Base 2018'!N:N)</f>
        <v>0</v>
      </c>
      <c r="K25" s="9">
        <f>SUMIF('Base 2018'!S:S,'Anexo 1 - Pessoal Defensoria'!A25,'Base 2018'!O:O)</f>
        <v>0</v>
      </c>
      <c r="L25" s="9">
        <f>SUMIF('Base 2018'!S:S,'Anexo 1 - Pessoal Defensoria'!A25,'Base 2018'!P:P)</f>
        <v>0</v>
      </c>
      <c r="M25" s="9">
        <f>SUMIF('Base 2018'!S:S,'Anexo 1 - Pessoal Defensoria'!A25,'Base 2018'!Q:Q)</f>
        <v>0</v>
      </c>
      <c r="N25" s="9"/>
      <c r="O25" s="9"/>
      <c r="P25" s="57"/>
    </row>
    <row r="26" spans="1:18" x14ac:dyDescent="0.2">
      <c r="A26" s="21" t="s">
        <v>37</v>
      </c>
      <c r="B26" s="9">
        <f>SUMIF('Base 2018'!S:S,'Anexo 1 - Pessoal Defensoria'!A26,'Base 2018'!F:F)</f>
        <v>0</v>
      </c>
      <c r="C26" s="9">
        <f>SUMIF('Base 2018'!S:S,'Anexo 1 - Pessoal Defensoria'!A26,'Base 2018'!G:G)</f>
        <v>0</v>
      </c>
      <c r="D26" s="9">
        <f>SUMIF('Base 2018'!S:S,'Anexo 1 - Pessoal Defensoria'!A26,'Base 2018'!H:H)</f>
        <v>0</v>
      </c>
      <c r="E26" s="9">
        <f>SUMIF('Base 2018'!S:S,'Anexo 1 - Pessoal Defensoria'!A26,'Base 2018'!I:I)</f>
        <v>0</v>
      </c>
      <c r="F26" s="9">
        <f>SUMIF('Base 2018'!S:S,'Anexo 1 - Pessoal Defensoria'!A26,'Base 2018'!J:J)</f>
        <v>0</v>
      </c>
      <c r="G26" s="9">
        <f>SUMIF('Base 2018'!S:S,'Anexo 1 - Pessoal Defensoria'!A26,'Base 2018'!K:K)</f>
        <v>0</v>
      </c>
      <c r="H26" s="9">
        <f>SUMIF('Base 2018'!S:S,'Anexo 1 - Pessoal Defensoria'!A26,'Base 2018'!L:L)</f>
        <v>0</v>
      </c>
      <c r="I26" s="9">
        <f>SUMIF('Base 2018'!S:S,'Anexo 1 - Pessoal Defensoria'!A26,'Base 2018'!M:M)</f>
        <v>0</v>
      </c>
      <c r="J26" s="9">
        <f>SUMIF('Base 2018'!S:S,'Anexo 1 - Pessoal Defensoria'!A26,'Base 2018'!N:N)</f>
        <v>0</v>
      </c>
      <c r="K26" s="9">
        <f>SUMIF('Base 2018'!S:S,'Anexo 1 - Pessoal Defensoria'!A26,'Base 2018'!O:O)</f>
        <v>0</v>
      </c>
      <c r="L26" s="9">
        <f>SUMIF('Base 2018'!S:S,'Anexo 1 - Pessoal Defensoria'!A26,'Base 2018'!P:P)</f>
        <v>0</v>
      </c>
      <c r="M26" s="9">
        <f>SUMIF('Base 2018'!S:S,'Anexo 1 - Pessoal Defensoria'!A26,'Base 2018'!Q:Q)</f>
        <v>0</v>
      </c>
      <c r="N26" s="9"/>
      <c r="O26" s="9"/>
      <c r="P26" s="57"/>
    </row>
    <row r="27" spans="1:18" ht="12.75" customHeight="1" x14ac:dyDescent="0.2">
      <c r="A27" s="22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57"/>
    </row>
    <row r="28" spans="1:18" x14ac:dyDescent="0.2">
      <c r="A28" s="44" t="s">
        <v>33</v>
      </c>
      <c r="B28" s="45">
        <f t="shared" ref="B28:M28" si="3">B29+B30+B31+B32</f>
        <v>0</v>
      </c>
      <c r="C28" s="45">
        <f t="shared" si="3"/>
        <v>1355.72</v>
      </c>
      <c r="D28" s="45">
        <f t="shared" si="3"/>
        <v>0</v>
      </c>
      <c r="E28" s="45">
        <f t="shared" si="3"/>
        <v>38149.370000000003</v>
      </c>
      <c r="F28" s="45">
        <f t="shared" si="3"/>
        <v>10453.91</v>
      </c>
      <c r="G28" s="45">
        <f t="shared" si="3"/>
        <v>0</v>
      </c>
      <c r="H28" s="45">
        <f t="shared" si="3"/>
        <v>4467.04</v>
      </c>
      <c r="I28" s="45">
        <f t="shared" si="3"/>
        <v>31708.3</v>
      </c>
      <c r="J28" s="45">
        <f t="shared" si="3"/>
        <v>12003.86</v>
      </c>
      <c r="K28" s="45">
        <f t="shared" si="3"/>
        <v>1287778.53</v>
      </c>
      <c r="L28" s="45">
        <f t="shared" si="3"/>
        <v>1258419.96</v>
      </c>
      <c r="M28" s="45">
        <f t="shared" si="3"/>
        <v>2176224.58</v>
      </c>
      <c r="N28" s="45">
        <f>SUM(B28:M28)</f>
        <v>4820561.2699999996</v>
      </c>
      <c r="O28" s="45">
        <f>O29+O30+O31</f>
        <v>552778.97</v>
      </c>
      <c r="P28" s="46">
        <f>N28+O28</f>
        <v>5373340.2399999993</v>
      </c>
    </row>
    <row r="29" spans="1:18" x14ac:dyDescent="0.2">
      <c r="A29" s="24" t="s">
        <v>6</v>
      </c>
      <c r="B29" s="9">
        <f>SUMIF('Base 2018'!S:S,'Anexo 1 - Pessoal Defensoria'!A29,'Base 2018'!F:F)</f>
        <v>0</v>
      </c>
      <c r="C29" s="9">
        <f>SUMIF('Base 2018'!S:S,'Anexo 1 - Pessoal Defensoria'!A29,'Base 2018'!G:G)</f>
        <v>1355.72</v>
      </c>
      <c r="D29" s="9">
        <f>SUMIF('Base 2018'!S:S,'Anexo 1 - Pessoal Defensoria'!A29,'Base 2018'!H:H)</f>
        <v>0</v>
      </c>
      <c r="E29" s="9">
        <f>SUMIF('Base 2018'!S:S,'Anexo 1 - Pessoal Defensoria'!A29,'Base 2018'!I:I)</f>
        <v>38149.370000000003</v>
      </c>
      <c r="F29" s="9">
        <f>SUMIF('Base 2018'!S:S,'Anexo 1 - Pessoal Defensoria'!A29,'Base 2018'!J:J)</f>
        <v>10453.91</v>
      </c>
      <c r="G29" s="9">
        <f>SUMIF('Base 2018'!S:S,'Anexo 1 - Pessoal Defensoria'!A29,'Base 2018'!K:K)</f>
        <v>0</v>
      </c>
      <c r="H29" s="9">
        <f>SUMIF('Base 2018'!S:S,'Anexo 1 - Pessoal Defensoria'!A29,'Base 2018'!L:L)</f>
        <v>4467.04</v>
      </c>
      <c r="I29" s="9">
        <f>SUMIF('Base 2018'!S:S,'Anexo 1 - Pessoal Defensoria'!A29,'Base 2018'!M:M)</f>
        <v>31708.3</v>
      </c>
      <c r="J29" s="9">
        <f>SUMIF('Base 2018'!S:S,'Anexo 1 - Pessoal Defensoria'!A29,'Base 2018'!N:N)</f>
        <v>12003.86</v>
      </c>
      <c r="K29" s="9">
        <f>SUMIF('Base 2018'!S:S,'Anexo 1 - Pessoal Defensoria'!A29,'Base 2018'!O:O)</f>
        <v>29358.57</v>
      </c>
      <c r="L29" s="9">
        <f>SUMIF('Base 2018'!S:S,'Anexo 1 - Pessoal Defensoria'!A29,'Base 2018'!P:P)</f>
        <v>0</v>
      </c>
      <c r="M29" s="9">
        <f>SUMIF('Base 2018'!S:S,'Anexo 1 - Pessoal Defensoria'!A29,'Base 2018'!Q:Q)</f>
        <v>0</v>
      </c>
      <c r="N29" s="33">
        <f>SUM(B29:M29)</f>
        <v>127496.76999999999</v>
      </c>
      <c r="O29" s="33"/>
      <c r="P29" s="55">
        <f>N29+O29</f>
        <v>127496.76999999999</v>
      </c>
    </row>
    <row r="30" spans="1:18" x14ac:dyDescent="0.2">
      <c r="A30" s="24" t="s">
        <v>17</v>
      </c>
      <c r="B30" s="9">
        <f>SUMIF('Base 2018'!S:S,'Anexo 1 - Pessoal Defensoria'!A30,'Base 2018'!F:F)</f>
        <v>0</v>
      </c>
      <c r="C30" s="9">
        <f>SUMIF('Base 2018'!S:S,'Anexo 1 - Pessoal Defensoria'!A30,'Base 2018'!G:G)</f>
        <v>0</v>
      </c>
      <c r="D30" s="9">
        <f>SUMIF('Base 2018'!S:S,'Anexo 1 - Pessoal Defensoria'!A30,'Base 2018'!H:H)</f>
        <v>0</v>
      </c>
      <c r="E30" s="9">
        <f>SUMIF('Base 2018'!S:S,'Anexo 1 - Pessoal Defensoria'!A30,'Base 2018'!I:I)</f>
        <v>0</v>
      </c>
      <c r="F30" s="9">
        <f>SUMIF('Base 2018'!S:S,'Anexo 1 - Pessoal Defensoria'!A30,'Base 2018'!J:J)</f>
        <v>0</v>
      </c>
      <c r="G30" s="9">
        <f>SUMIF('Base 2018'!S:S,'Anexo 1 - Pessoal Defensoria'!A30,'Base 2018'!K:K)</f>
        <v>0</v>
      </c>
      <c r="H30" s="9">
        <f>SUMIF('Base 2018'!S:S,'Anexo 1 - Pessoal Defensoria'!A30,'Base 2018'!L:L)</f>
        <v>0</v>
      </c>
      <c r="I30" s="9">
        <f>SUMIF('Base 2018'!S:S,'Anexo 1 - Pessoal Defensoria'!A30,'Base 2018'!M:M)</f>
        <v>0</v>
      </c>
      <c r="J30" s="9">
        <f>SUMIF('Base 2018'!S:S,'Anexo 1 - Pessoal Defensoria'!A30,'Base 2018'!N:N)</f>
        <v>0</v>
      </c>
      <c r="K30" s="9">
        <f>SUMIF('Base 2018'!S:S,'Anexo 1 - Pessoal Defensoria'!A30,'Base 2018'!O:O)</f>
        <v>0</v>
      </c>
      <c r="L30" s="9">
        <f>SUMIF('Base 2018'!S:S,'Anexo 1 - Pessoal Defensoria'!A30,'Base 2018'!P:P)</f>
        <v>0</v>
      </c>
      <c r="M30" s="9">
        <f>SUMIF('Base 2018'!S:S,'Anexo 1 - Pessoal Defensoria'!A30,'Base 2018'!Q:Q)</f>
        <v>0</v>
      </c>
      <c r="N30" s="33">
        <f>SUM(B30:M30)</f>
        <v>0</v>
      </c>
      <c r="O30" s="9"/>
      <c r="P30" s="57"/>
    </row>
    <row r="31" spans="1:18" x14ac:dyDescent="0.2">
      <c r="A31" s="24" t="s">
        <v>18</v>
      </c>
      <c r="B31" s="9">
        <f>SUMIF('Base 2018'!S:S,'Anexo 1 - Pessoal Defensoria'!A31,'Base 2018'!F:F)</f>
        <v>0</v>
      </c>
      <c r="C31" s="9">
        <f>SUMIF('Base 2018'!S:S,'Anexo 1 - Pessoal Defensoria'!A31,'Base 2018'!G:G)</f>
        <v>0</v>
      </c>
      <c r="D31" s="9">
        <f>SUMIF('Base 2018'!S:S,'Anexo 1 - Pessoal Defensoria'!A31,'Base 2018'!H:H)</f>
        <v>0</v>
      </c>
      <c r="E31" s="9">
        <f>SUMIF('Base 2018'!S:S,'Anexo 1 - Pessoal Defensoria'!A31,'Base 2018'!I:I)</f>
        <v>0</v>
      </c>
      <c r="F31" s="9">
        <f>SUMIF('Base 2018'!S:S,'Anexo 1 - Pessoal Defensoria'!A31,'Base 2018'!J:J)</f>
        <v>0</v>
      </c>
      <c r="G31" s="9">
        <f>SUMIF('Base 2018'!S:S,'Anexo 1 - Pessoal Defensoria'!A31,'Base 2018'!K:K)</f>
        <v>0</v>
      </c>
      <c r="H31" s="9">
        <f>SUMIF('Base 2018'!S:S,'Anexo 1 - Pessoal Defensoria'!A31,'Base 2018'!L:L)</f>
        <v>0</v>
      </c>
      <c r="I31" s="9">
        <f>SUMIF('Base 2018'!S:S,'Anexo 1 - Pessoal Defensoria'!A31,'Base 2018'!M:M)</f>
        <v>0</v>
      </c>
      <c r="J31" s="9">
        <f>SUMIF('Base 2018'!S:S,'Anexo 1 - Pessoal Defensoria'!A31,'Base 2018'!N:N)</f>
        <v>0</v>
      </c>
      <c r="K31" s="9">
        <f>SUMIF('Base 2018'!S:S,'Anexo 1 - Pessoal Defensoria'!A31,'Base 2018'!O:O)</f>
        <v>1258419.96</v>
      </c>
      <c r="L31" s="9">
        <f>SUMIF('Base 2018'!S:S,'Anexo 1 - Pessoal Defensoria'!A31,'Base 2018'!P:P)</f>
        <v>1258419.96</v>
      </c>
      <c r="M31" s="9">
        <f>SUMIF('Base 2018'!S:S,'Anexo 1 - Pessoal Defensoria'!A31,'Base 2018'!Q:Q)</f>
        <v>2176224.58</v>
      </c>
      <c r="N31" s="33">
        <f>SUM(B31:M31)</f>
        <v>4693064.5</v>
      </c>
      <c r="O31" s="9">
        <f>SUMIF('Base 2018'!S:S,'Anexo 1 - Pessoal Defensoria'!A31,'Base 2018'!R:R)</f>
        <v>552778.97</v>
      </c>
      <c r="P31" s="55">
        <f>N31+O31</f>
        <v>5245843.47</v>
      </c>
    </row>
    <row r="32" spans="1:18" x14ac:dyDescent="0.2">
      <c r="A32" s="24" t="s">
        <v>7</v>
      </c>
      <c r="B32" s="9">
        <f>SUMIF('Base 2018'!S:S,'Anexo 1 - Pessoal Defensoria'!A32,'Base 2018'!F:F)</f>
        <v>0</v>
      </c>
      <c r="C32" s="9">
        <f>SUMIF('Base 2018'!S:S,'Anexo 1 - Pessoal Defensoria'!A32,'Base 2018'!G:G)</f>
        <v>0</v>
      </c>
      <c r="D32" s="9">
        <f>SUMIF('Base 2018'!S:S,'Anexo 1 - Pessoal Defensoria'!A32,'Base 2018'!H:H)</f>
        <v>0</v>
      </c>
      <c r="E32" s="9">
        <f>SUMIF('Base 2018'!S:S,'Anexo 1 - Pessoal Defensoria'!A32,'Base 2018'!I:I)</f>
        <v>0</v>
      </c>
      <c r="F32" s="9">
        <f>SUMIF('Base 2018'!S:S,'Anexo 1 - Pessoal Defensoria'!A32,'Base 2018'!J:J)</f>
        <v>0</v>
      </c>
      <c r="G32" s="9">
        <f>SUMIF('Base 2018'!S:S,'Anexo 1 - Pessoal Defensoria'!A32,'Base 2018'!K:K)</f>
        <v>0</v>
      </c>
      <c r="H32" s="9">
        <f>SUMIF('Base 2018'!S:S,'Anexo 1 - Pessoal Defensoria'!A32,'Base 2018'!L:L)</f>
        <v>0</v>
      </c>
      <c r="I32" s="9">
        <f>SUMIF('Base 2018'!S:S,'Anexo 1 - Pessoal Defensoria'!A32,'Base 2018'!M:M)</f>
        <v>0</v>
      </c>
      <c r="J32" s="9">
        <f>SUMIF('Base 2018'!S:S,'Anexo 1 - Pessoal Defensoria'!A32,'Base 2018'!N:N)</f>
        <v>0</v>
      </c>
      <c r="K32" s="9">
        <f>SUMIF('Base 2018'!S:S,'Anexo 1 - Pessoal Defensoria'!A32,'Base 2018'!O:O)</f>
        <v>0</v>
      </c>
      <c r="L32" s="9">
        <f>SUMIF('Base 2018'!S:S,'Anexo 1 - Pessoal Defensoria'!A32,'Base 2018'!P:P)</f>
        <v>0</v>
      </c>
      <c r="M32" s="9">
        <f>SUMIF('Base 2018'!S:S,'Anexo 1 - Pessoal Defensoria'!A32,'Base 2018'!Q:Q)</f>
        <v>0</v>
      </c>
      <c r="N32" s="10"/>
      <c r="O32" s="9"/>
      <c r="P32" s="57"/>
    </row>
    <row r="33" spans="1:16" x14ac:dyDescent="0.2">
      <c r="A33" s="2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1"/>
      <c r="P33" s="58"/>
    </row>
    <row r="34" spans="1:16" x14ac:dyDescent="0.2">
      <c r="A34" s="23" t="s">
        <v>15</v>
      </c>
      <c r="B34" s="35">
        <f>B17-B28</f>
        <v>3885984.97</v>
      </c>
      <c r="C34" s="35">
        <f t="shared" ref="C34:L34" si="4">C17-C28</f>
        <v>3017525.46</v>
      </c>
      <c r="D34" s="35">
        <f t="shared" si="4"/>
        <v>3012238.51</v>
      </c>
      <c r="E34" s="35">
        <f t="shared" si="4"/>
        <v>3978710.7300000004</v>
      </c>
      <c r="F34" s="35">
        <f t="shared" si="4"/>
        <v>3210081.8500000006</v>
      </c>
      <c r="G34" s="35">
        <f t="shared" si="4"/>
        <v>3195276.5399999991</v>
      </c>
      <c r="H34" s="35">
        <f t="shared" si="4"/>
        <v>3202028.58</v>
      </c>
      <c r="I34" s="35">
        <f t="shared" si="4"/>
        <v>3528722.3899999992</v>
      </c>
      <c r="J34" s="35">
        <f t="shared" si="4"/>
        <v>3215675.75</v>
      </c>
      <c r="K34" s="35">
        <f t="shared" si="4"/>
        <v>3389050.0300000003</v>
      </c>
      <c r="L34" s="35">
        <f t="shared" si="4"/>
        <v>989848.79</v>
      </c>
      <c r="M34" s="35">
        <f>M17-M28</f>
        <v>5861619.4300000006</v>
      </c>
      <c r="N34" s="35">
        <f>N17-N28</f>
        <v>40486763.030000001</v>
      </c>
      <c r="O34" s="35">
        <f>O17-O28</f>
        <v>501175.34000000008</v>
      </c>
      <c r="P34" s="35">
        <f>P17-P28</f>
        <v>40987938.369999997</v>
      </c>
    </row>
    <row r="35" spans="1:16" ht="12.75" customHeight="1" x14ac:dyDescent="0.2">
      <c r="A35" s="171" t="s">
        <v>70</v>
      </c>
      <c r="B35" s="172"/>
      <c r="C35" s="172"/>
      <c r="D35" s="172"/>
      <c r="E35" s="172"/>
      <c r="F35" s="172"/>
      <c r="G35" s="172"/>
    </row>
    <row r="36" spans="1:16" ht="14.25" customHeight="1" x14ac:dyDescent="0.2">
      <c r="A36" s="165" t="s">
        <v>89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1:16" x14ac:dyDescent="0.2">
      <c r="A37" s="166" t="s">
        <v>86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1:16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1:16" x14ac:dyDescent="0.2">
      <c r="A39" s="165" t="s">
        <v>87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1:16" x14ac:dyDescent="0.2">
      <c r="A40" s="165" t="s">
        <v>88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1:16" x14ac:dyDescent="0.2">
      <c r="A41" s="165" t="s">
        <v>90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1:16" x14ac:dyDescent="0.2">
      <c r="A42" s="165" t="s">
        <v>91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</row>
    <row r="43" spans="1:16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1:16" x14ac:dyDescent="0.2">
      <c r="A44" t="s">
        <v>93</v>
      </c>
      <c r="M44" s="185"/>
      <c r="N44" s="185"/>
      <c r="O44" s="185"/>
      <c r="P44" s="185"/>
    </row>
    <row r="45" spans="1:16" x14ac:dyDescent="0.2">
      <c r="M45" s="85"/>
      <c r="N45" s="85"/>
      <c r="O45" s="85"/>
      <c r="P45" s="85"/>
    </row>
    <row r="46" spans="1:16" x14ac:dyDescent="0.2">
      <c r="M46" s="185"/>
      <c r="N46" s="185"/>
      <c r="O46" s="185"/>
      <c r="P46" s="185"/>
    </row>
    <row r="47" spans="1:16" x14ac:dyDescent="0.2">
      <c r="A47" s="41" t="s">
        <v>63</v>
      </c>
      <c r="E47" s="185" t="s">
        <v>65</v>
      </c>
      <c r="F47" s="185"/>
      <c r="G47" s="185"/>
      <c r="H47" s="185"/>
      <c r="M47" s="185" t="s">
        <v>67</v>
      </c>
      <c r="N47" s="185"/>
      <c r="O47" s="185"/>
      <c r="P47" s="185"/>
    </row>
    <row r="48" spans="1:16" x14ac:dyDescent="0.2">
      <c r="A48" s="40" t="s">
        <v>64</v>
      </c>
      <c r="E48" s="184" t="s">
        <v>66</v>
      </c>
      <c r="F48" s="184"/>
      <c r="G48" s="184"/>
      <c r="H48" s="184"/>
      <c r="M48" s="184" t="s">
        <v>68</v>
      </c>
      <c r="N48" s="184"/>
      <c r="O48" s="184"/>
      <c r="P48" s="184"/>
    </row>
  </sheetData>
  <mergeCells count="33">
    <mergeCell ref="E48:H48"/>
    <mergeCell ref="M44:P44"/>
    <mergeCell ref="M47:P47"/>
    <mergeCell ref="M46:P46"/>
    <mergeCell ref="M48:P48"/>
    <mergeCell ref="E47:H47"/>
    <mergeCell ref="B11:P11"/>
    <mergeCell ref="A3:G3"/>
    <mergeCell ref="A4:G4"/>
    <mergeCell ref="A5:G5"/>
    <mergeCell ref="A6:G6"/>
    <mergeCell ref="A7:G7"/>
    <mergeCell ref="B10:P10"/>
    <mergeCell ref="B12:N12"/>
    <mergeCell ref="B13:B16"/>
    <mergeCell ref="C13:C16"/>
    <mergeCell ref="D13:D16"/>
    <mergeCell ref="E13:E16"/>
    <mergeCell ref="F13:F16"/>
    <mergeCell ref="A36:P36"/>
    <mergeCell ref="M13:M16"/>
    <mergeCell ref="G13:G16"/>
    <mergeCell ref="H13:H16"/>
    <mergeCell ref="I13:I16"/>
    <mergeCell ref="J13:J16"/>
    <mergeCell ref="K13:K16"/>
    <mergeCell ref="L13:L16"/>
    <mergeCell ref="A35:G35"/>
    <mergeCell ref="A39:P39"/>
    <mergeCell ref="A40:P40"/>
    <mergeCell ref="A41:P41"/>
    <mergeCell ref="A42:P42"/>
    <mergeCell ref="A37:P3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2" orientation="landscape" horizontalDpi="4294967295" verticalDpi="4294967295" r:id="rId1"/>
  <ignoredErrors>
    <ignoredError sqref="N17:N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22" workbookViewId="0">
      <selection activeCell="E47" sqref="E47"/>
    </sheetView>
  </sheetViews>
  <sheetFormatPr defaultRowHeight="9" x14ac:dyDescent="0.15"/>
  <cols>
    <col min="1" max="1" width="52.140625" style="119" customWidth="1"/>
    <col min="2" max="2" width="16.5703125" style="119" customWidth="1"/>
    <col min="3" max="6" width="12.7109375" style="119" customWidth="1"/>
    <col min="7" max="7" width="19.7109375" style="119" customWidth="1"/>
    <col min="8" max="8" width="14.7109375" style="119" customWidth="1"/>
    <col min="9" max="9" width="16.5703125" style="119" customWidth="1"/>
    <col min="10" max="10" width="9.140625" style="119"/>
    <col min="11" max="11" width="10" style="119" bestFit="1" customWidth="1"/>
    <col min="12" max="16384" width="9.140625" style="119"/>
  </cols>
  <sheetData>
    <row r="1" spans="1:9" ht="11.25" customHeight="1" x14ac:dyDescent="0.15">
      <c r="A1" s="212"/>
      <c r="B1" s="212"/>
      <c r="C1" s="212"/>
      <c r="D1" s="212"/>
      <c r="E1" s="212"/>
      <c r="F1" s="212"/>
      <c r="G1" s="212"/>
    </row>
    <row r="2" spans="1:9" ht="11.25" customHeight="1" x14ac:dyDescent="0.15">
      <c r="A2" s="212" t="s">
        <v>94</v>
      </c>
      <c r="B2" s="212"/>
      <c r="C2" s="212"/>
      <c r="D2" s="212"/>
      <c r="E2" s="212"/>
      <c r="F2" s="212"/>
      <c r="G2" s="212"/>
      <c r="H2" s="212"/>
    </row>
    <row r="3" spans="1:9" ht="11.25" customHeight="1" x14ac:dyDescent="0.15">
      <c r="A3" s="212" t="s">
        <v>62</v>
      </c>
      <c r="B3" s="212"/>
      <c r="C3" s="212"/>
      <c r="D3" s="212"/>
      <c r="E3" s="212"/>
      <c r="F3" s="212"/>
      <c r="G3" s="212"/>
      <c r="H3" s="212"/>
    </row>
    <row r="4" spans="1:9" ht="11.25" customHeight="1" x14ac:dyDescent="0.15">
      <c r="A4" s="120" t="s">
        <v>0</v>
      </c>
      <c r="B4" s="120"/>
      <c r="C4" s="120"/>
      <c r="D4" s="120"/>
      <c r="E4" s="120"/>
      <c r="F4" s="120"/>
      <c r="G4" s="120"/>
      <c r="H4" s="120"/>
    </row>
    <row r="5" spans="1:9" ht="11.25" customHeight="1" x14ac:dyDescent="0.15">
      <c r="A5" s="186" t="s">
        <v>95</v>
      </c>
      <c r="B5" s="186"/>
      <c r="C5" s="186"/>
      <c r="D5" s="186"/>
      <c r="E5" s="186"/>
      <c r="F5" s="186"/>
      <c r="G5" s="186"/>
      <c r="H5" s="186"/>
    </row>
    <row r="6" spans="1:9" ht="11.25" customHeight="1" x14ac:dyDescent="0.15">
      <c r="A6" s="212" t="s">
        <v>1</v>
      </c>
      <c r="B6" s="212"/>
      <c r="C6" s="212"/>
      <c r="D6" s="212"/>
      <c r="E6" s="212"/>
      <c r="F6" s="212"/>
      <c r="G6" s="212"/>
      <c r="H6" s="212"/>
    </row>
    <row r="7" spans="1:9" ht="11.25" customHeight="1" x14ac:dyDescent="0.15">
      <c r="A7" s="212" t="s">
        <v>96</v>
      </c>
      <c r="B7" s="212"/>
      <c r="C7" s="212"/>
      <c r="D7" s="212"/>
      <c r="E7" s="212"/>
      <c r="F7" s="212"/>
      <c r="G7" s="212"/>
      <c r="H7" s="212"/>
    </row>
    <row r="8" spans="1:9" ht="11.25" customHeight="1" x14ac:dyDescent="0.2">
      <c r="A8" s="201" t="s">
        <v>159</v>
      </c>
      <c r="B8" s="201"/>
      <c r="C8" s="201"/>
      <c r="D8" s="201"/>
      <c r="E8" s="201"/>
      <c r="F8" s="201"/>
      <c r="G8" s="201"/>
      <c r="H8" s="201"/>
      <c r="I8" s="201"/>
    </row>
    <row r="9" spans="1:9" ht="11.25" customHeight="1" x14ac:dyDescent="0.15">
      <c r="A9" s="121"/>
      <c r="B9" s="121"/>
      <c r="C9" s="121"/>
      <c r="D9" s="121"/>
      <c r="E9" s="121"/>
      <c r="F9" s="121"/>
      <c r="G9" s="121"/>
    </row>
    <row r="10" spans="1:9" ht="11.25" customHeight="1" x14ac:dyDescent="0.15">
      <c r="A10" s="202" t="s">
        <v>97</v>
      </c>
      <c r="B10" s="202"/>
      <c r="C10" s="203"/>
      <c r="D10" s="122"/>
      <c r="E10" s="122"/>
      <c r="F10" s="122"/>
      <c r="I10" s="123">
        <v>1</v>
      </c>
    </row>
    <row r="11" spans="1:9" ht="15" customHeight="1" x14ac:dyDescent="0.15">
      <c r="A11" s="204" t="s">
        <v>98</v>
      </c>
      <c r="B11" s="197" t="s">
        <v>99</v>
      </c>
      <c r="C11" s="205" t="s">
        <v>100</v>
      </c>
      <c r="D11" s="206"/>
      <c r="E11" s="206"/>
      <c r="F11" s="207"/>
      <c r="G11" s="208" t="s">
        <v>101</v>
      </c>
      <c r="H11" s="197" t="s">
        <v>102</v>
      </c>
      <c r="I11" s="211" t="s">
        <v>103</v>
      </c>
    </row>
    <row r="12" spans="1:9" ht="24.95" customHeight="1" x14ac:dyDescent="0.15">
      <c r="A12" s="204"/>
      <c r="B12" s="198"/>
      <c r="C12" s="211" t="s">
        <v>104</v>
      </c>
      <c r="D12" s="211"/>
      <c r="E12" s="197" t="s">
        <v>105</v>
      </c>
      <c r="F12" s="197" t="s">
        <v>106</v>
      </c>
      <c r="G12" s="209"/>
      <c r="H12" s="198"/>
      <c r="I12" s="211"/>
    </row>
    <row r="13" spans="1:9" ht="26.25" customHeight="1" x14ac:dyDescent="0.15">
      <c r="A13" s="204"/>
      <c r="B13" s="198"/>
      <c r="C13" s="124" t="s">
        <v>107</v>
      </c>
      <c r="D13" s="124" t="s">
        <v>108</v>
      </c>
      <c r="E13" s="198"/>
      <c r="F13" s="198"/>
      <c r="G13" s="209"/>
      <c r="H13" s="198"/>
      <c r="I13" s="211"/>
    </row>
    <row r="14" spans="1:9" ht="15.75" customHeight="1" x14ac:dyDescent="0.15">
      <c r="A14" s="204"/>
      <c r="B14" s="125" t="s">
        <v>13</v>
      </c>
      <c r="C14" s="126" t="s">
        <v>14</v>
      </c>
      <c r="D14" s="126" t="s">
        <v>109</v>
      </c>
      <c r="E14" s="127" t="s">
        <v>110</v>
      </c>
      <c r="F14" s="128" t="s">
        <v>111</v>
      </c>
      <c r="G14" s="129" t="s">
        <v>112</v>
      </c>
      <c r="H14" s="210"/>
      <c r="I14" s="211"/>
    </row>
    <row r="15" spans="1:9" ht="11.25" customHeight="1" x14ac:dyDescent="0.15">
      <c r="A15" s="130" t="s">
        <v>113</v>
      </c>
      <c r="B15" s="131">
        <f t="shared" ref="B15:H15" si="0">SUM(B18:B22)</f>
        <v>43624.06</v>
      </c>
      <c r="C15" s="131">
        <f t="shared" si="0"/>
        <v>0</v>
      </c>
      <c r="D15" s="131">
        <f t="shared" si="0"/>
        <v>0</v>
      </c>
      <c r="E15" s="131">
        <f t="shared" si="0"/>
        <v>1196.3</v>
      </c>
      <c r="F15" s="131">
        <f t="shared" si="0"/>
        <v>36825.43</v>
      </c>
      <c r="G15" s="131">
        <f t="shared" si="0"/>
        <v>5602.33</v>
      </c>
      <c r="H15" s="131">
        <f t="shared" si="0"/>
        <v>0</v>
      </c>
      <c r="I15" s="132">
        <f>SUM(I22:I22)</f>
        <v>0</v>
      </c>
    </row>
    <row r="16" spans="1:9" ht="9.75" customHeight="1" x14ac:dyDescent="0.15">
      <c r="A16" s="194" t="s">
        <v>114</v>
      </c>
      <c r="B16" s="191">
        <f>B21+B19</f>
        <v>43624.06</v>
      </c>
      <c r="C16" s="133"/>
      <c r="D16" s="134"/>
      <c r="E16" s="191">
        <f>E19</f>
        <v>1196.3</v>
      </c>
      <c r="F16" s="191">
        <f>F21</f>
        <v>36825.43</v>
      </c>
      <c r="G16" s="199">
        <f t="shared" ref="G16:G18" si="1">B16-(C16+D16+E16+F16)</f>
        <v>5602.3299999999945</v>
      </c>
      <c r="H16" s="134"/>
      <c r="I16" s="135"/>
    </row>
    <row r="17" spans="1:9" s="138" customFormat="1" ht="9.75" customHeight="1" x14ac:dyDescent="0.15">
      <c r="A17" s="193"/>
      <c r="B17" s="192"/>
      <c r="C17" s="136"/>
      <c r="D17" s="137"/>
      <c r="E17" s="192"/>
      <c r="F17" s="192"/>
      <c r="G17" s="200">
        <f t="shared" si="1"/>
        <v>0</v>
      </c>
      <c r="H17" s="135"/>
      <c r="I17" s="135"/>
    </row>
    <row r="18" spans="1:9" s="138" customFormat="1" ht="11.25" customHeight="1" x14ac:dyDescent="0.15">
      <c r="A18" s="139" t="s">
        <v>62</v>
      </c>
      <c r="B18" s="136"/>
      <c r="C18" s="136"/>
      <c r="D18" s="137"/>
      <c r="E18" s="137"/>
      <c r="F18" s="137"/>
      <c r="G18" s="140">
        <f t="shared" si="1"/>
        <v>0</v>
      </c>
      <c r="H18" s="135"/>
      <c r="I18" s="135"/>
    </row>
    <row r="19" spans="1:9" s="138" customFormat="1" ht="11.25" customHeight="1" x14ac:dyDescent="0.15">
      <c r="A19" s="139" t="s">
        <v>115</v>
      </c>
      <c r="B19" s="136">
        <v>6798.63</v>
      </c>
      <c r="C19" s="136">
        <v>0</v>
      </c>
      <c r="D19" s="137">
        <v>0</v>
      </c>
      <c r="E19" s="137">
        <v>1196.3</v>
      </c>
      <c r="F19" s="137"/>
      <c r="G19" s="140">
        <f>B19-(C19+D19+E19+F19)</f>
        <v>5602.33</v>
      </c>
      <c r="H19" s="135"/>
      <c r="I19" s="135"/>
    </row>
    <row r="20" spans="1:9" s="138" customFormat="1" ht="6" customHeight="1" x14ac:dyDescent="0.15">
      <c r="A20" s="139"/>
      <c r="B20" s="136"/>
      <c r="C20" s="136"/>
      <c r="D20" s="137"/>
      <c r="E20" s="137"/>
      <c r="F20" s="137"/>
      <c r="G20" s="140"/>
      <c r="H20" s="135"/>
      <c r="I20" s="135"/>
    </row>
    <row r="21" spans="1:9" s="138" customFormat="1" ht="11.25" customHeight="1" x14ac:dyDescent="0.15">
      <c r="A21" s="139" t="s">
        <v>116</v>
      </c>
      <c r="B21" s="136">
        <f>[1]Memória!J38</f>
        <v>36825.43</v>
      </c>
      <c r="C21" s="136"/>
      <c r="D21" s="137"/>
      <c r="E21" s="137"/>
      <c r="F21" s="137">
        <v>36825.43</v>
      </c>
      <c r="G21" s="140">
        <f t="shared" ref="G21:G36" si="2">B21-(C21+D21+E21+F21)</f>
        <v>0</v>
      </c>
      <c r="H21" s="135"/>
      <c r="I21" s="135"/>
    </row>
    <row r="22" spans="1:9" ht="11.25" customHeight="1" x14ac:dyDescent="0.15">
      <c r="A22" s="141"/>
      <c r="B22" s="142"/>
      <c r="C22" s="137"/>
      <c r="D22" s="137"/>
      <c r="E22" s="137"/>
      <c r="F22" s="137"/>
      <c r="G22" s="140">
        <f t="shared" si="2"/>
        <v>0</v>
      </c>
      <c r="H22" s="135"/>
      <c r="I22" s="135"/>
    </row>
    <row r="23" spans="1:9" s="138" customFormat="1" ht="11.25" customHeight="1" x14ac:dyDescent="0.15">
      <c r="A23" s="143" t="s">
        <v>117</v>
      </c>
      <c r="B23" s="131">
        <f t="shared" ref="B23:H23" si="3">B24+B29</f>
        <v>34409567.440000005</v>
      </c>
      <c r="C23" s="131">
        <f t="shared" si="3"/>
        <v>0</v>
      </c>
      <c r="D23" s="131">
        <f t="shared" si="3"/>
        <v>836442.3899999999</v>
      </c>
      <c r="E23" s="131">
        <f t="shared" si="3"/>
        <v>1088884.23</v>
      </c>
      <c r="F23" s="131">
        <f t="shared" si="3"/>
        <v>32858.120000000003</v>
      </c>
      <c r="G23" s="131">
        <f>G24+G29</f>
        <v>32451382.699999999</v>
      </c>
      <c r="H23" s="131">
        <f t="shared" si="3"/>
        <v>4523669.09</v>
      </c>
      <c r="I23" s="132">
        <f>SUM(I24:I36)</f>
        <v>0</v>
      </c>
    </row>
    <row r="24" spans="1:9" s="138" customFormat="1" ht="9.75" customHeight="1" x14ac:dyDescent="0.15">
      <c r="A24" s="194" t="s">
        <v>118</v>
      </c>
      <c r="B24" s="191">
        <f>B27</f>
        <v>5751174.1100000003</v>
      </c>
      <c r="C24" s="195">
        <f>C27</f>
        <v>0</v>
      </c>
      <c r="D24" s="191">
        <f>D27</f>
        <v>802548.08</v>
      </c>
      <c r="E24" s="191">
        <f>E27</f>
        <v>10250</v>
      </c>
      <c r="F24" s="191">
        <f>F27</f>
        <v>32858.120000000003</v>
      </c>
      <c r="G24" s="191">
        <f>B24-(C24+D24+E24+F24)</f>
        <v>4905517.91</v>
      </c>
      <c r="H24" s="191">
        <f>H27</f>
        <v>3267824.5999999996</v>
      </c>
      <c r="I24" s="135"/>
    </row>
    <row r="25" spans="1:9" s="138" customFormat="1" ht="9.75" customHeight="1" x14ac:dyDescent="0.15">
      <c r="A25" s="193"/>
      <c r="B25" s="192"/>
      <c r="C25" s="196"/>
      <c r="D25" s="192"/>
      <c r="E25" s="192"/>
      <c r="F25" s="192"/>
      <c r="G25" s="192"/>
      <c r="H25" s="192"/>
      <c r="I25" s="135"/>
    </row>
    <row r="26" spans="1:9" s="138" customFormat="1" ht="11.25" customHeight="1" x14ac:dyDescent="0.15">
      <c r="A26" s="139" t="s">
        <v>62</v>
      </c>
      <c r="B26" s="136"/>
      <c r="C26" s="136"/>
      <c r="D26" s="137"/>
      <c r="E26" s="137"/>
      <c r="F26" s="137"/>
      <c r="G26" s="140">
        <f t="shared" ref="G26" si="4">B26-(C26+D26+E26+F26)</f>
        <v>0</v>
      </c>
      <c r="H26" s="135"/>
      <c r="I26" s="135"/>
    </row>
    <row r="27" spans="1:9" s="138" customFormat="1" ht="11.25" customHeight="1" x14ac:dyDescent="0.15">
      <c r="A27" s="139" t="s">
        <v>119</v>
      </c>
      <c r="B27" s="136">
        <v>5751174.1100000003</v>
      </c>
      <c r="C27" s="136">
        <v>0</v>
      </c>
      <c r="D27" s="137">
        <v>802548.08</v>
      </c>
      <c r="E27" s="137">
        <v>10250</v>
      </c>
      <c r="F27" s="137">
        <v>32858.120000000003</v>
      </c>
      <c r="G27" s="140">
        <f>B27-(C27+D27+E27+F27)</f>
        <v>4905517.91</v>
      </c>
      <c r="H27" s="135">
        <f>2454139.78+813684.82</f>
        <v>3267824.5999999996</v>
      </c>
      <c r="I27" s="135"/>
    </row>
    <row r="28" spans="1:9" s="138" customFormat="1" ht="6" customHeight="1" x14ac:dyDescent="0.15">
      <c r="A28" s="139"/>
      <c r="B28" s="136"/>
      <c r="C28" s="136"/>
      <c r="D28" s="137"/>
      <c r="E28" s="137"/>
      <c r="F28" s="137"/>
      <c r="G28" s="140"/>
      <c r="H28" s="135"/>
      <c r="I28" s="135"/>
    </row>
    <row r="29" spans="1:9" s="138" customFormat="1" ht="9.75" customHeight="1" x14ac:dyDescent="0.15">
      <c r="A29" s="193" t="s">
        <v>120</v>
      </c>
      <c r="B29" s="192">
        <f>B32+B35</f>
        <v>28658393.330000002</v>
      </c>
      <c r="C29" s="192">
        <f t="shared" ref="C29:H29" si="5">C32+C35</f>
        <v>0</v>
      </c>
      <c r="D29" s="192">
        <f t="shared" si="5"/>
        <v>33894.31</v>
      </c>
      <c r="E29" s="192">
        <f t="shared" si="5"/>
        <v>1078634.23</v>
      </c>
      <c r="F29" s="192">
        <f t="shared" si="5"/>
        <v>0</v>
      </c>
      <c r="G29" s="192">
        <f>G32+G35</f>
        <v>27545864.789999999</v>
      </c>
      <c r="H29" s="192">
        <f t="shared" si="5"/>
        <v>1255844.49</v>
      </c>
      <c r="I29" s="135"/>
    </row>
    <row r="30" spans="1:9" s="138" customFormat="1" ht="9.75" customHeight="1" x14ac:dyDescent="0.15">
      <c r="A30" s="193"/>
      <c r="B30" s="192"/>
      <c r="C30" s="192"/>
      <c r="D30" s="192"/>
      <c r="E30" s="192"/>
      <c r="F30" s="192"/>
      <c r="G30" s="192"/>
      <c r="H30" s="192"/>
      <c r="I30" s="135"/>
    </row>
    <row r="31" spans="1:9" s="138" customFormat="1" ht="11.25" customHeight="1" x14ac:dyDescent="0.15">
      <c r="A31" s="139" t="s">
        <v>62</v>
      </c>
      <c r="B31" s="136"/>
      <c r="C31" s="136"/>
      <c r="D31" s="137"/>
      <c r="E31" s="137"/>
      <c r="F31" s="137"/>
      <c r="G31" s="140">
        <f t="shared" ref="G31" si="6">B31-(C31+D31+E31+F31)</f>
        <v>0</v>
      </c>
      <c r="H31" s="135"/>
      <c r="I31" s="135"/>
    </row>
    <row r="32" spans="1:9" s="138" customFormat="1" ht="21.75" customHeight="1" x14ac:dyDescent="0.15">
      <c r="A32" s="144" t="s">
        <v>121</v>
      </c>
      <c r="B32" s="136">
        <v>747896.31999999995</v>
      </c>
      <c r="C32" s="136"/>
      <c r="D32" s="137"/>
      <c r="E32" s="137">
        <v>6016.21</v>
      </c>
      <c r="F32" s="137"/>
      <c r="G32" s="140">
        <f>B32-(C32+D32+E32+F32)</f>
        <v>741880.11</v>
      </c>
      <c r="H32" s="137"/>
      <c r="I32" s="135"/>
    </row>
    <row r="33" spans="1:11" s="138" customFormat="1" ht="6" customHeight="1" x14ac:dyDescent="0.15">
      <c r="A33" s="139"/>
      <c r="B33" s="136"/>
      <c r="C33" s="136"/>
      <c r="D33" s="137"/>
      <c r="E33" s="137"/>
      <c r="F33" s="137"/>
      <c r="G33" s="140"/>
      <c r="H33" s="135"/>
      <c r="I33" s="135"/>
    </row>
    <row r="34" spans="1:11" s="138" customFormat="1" ht="11.25" customHeight="1" x14ac:dyDescent="0.15">
      <c r="A34" s="139" t="s">
        <v>122</v>
      </c>
      <c r="B34" s="136"/>
      <c r="C34" s="136"/>
      <c r="D34" s="137"/>
      <c r="E34" s="137"/>
      <c r="F34" s="137"/>
      <c r="G34" s="140">
        <f t="shared" si="2"/>
        <v>0</v>
      </c>
      <c r="H34" s="135"/>
      <c r="I34" s="135"/>
    </row>
    <row r="35" spans="1:11" s="138" customFormat="1" ht="11.25" customHeight="1" x14ac:dyDescent="0.15">
      <c r="A35" s="139" t="s">
        <v>123</v>
      </c>
      <c r="B35" s="136">
        <v>27910497.010000002</v>
      </c>
      <c r="C35" s="136"/>
      <c r="D35" s="137">
        <v>33894.31</v>
      </c>
      <c r="E35" s="137">
        <v>1072618.02</v>
      </c>
      <c r="F35" s="137"/>
      <c r="G35" s="140">
        <f>B35-(C35+D35+E35+F35)</f>
        <v>26803984.68</v>
      </c>
      <c r="H35" s="135">
        <v>1255844.49</v>
      </c>
      <c r="I35" s="135"/>
      <c r="K35" s="145"/>
    </row>
    <row r="36" spans="1:11" s="138" customFormat="1" ht="11.25" customHeight="1" x14ac:dyDescent="0.15">
      <c r="A36" s="146"/>
      <c r="B36" s="136"/>
      <c r="C36" s="136"/>
      <c r="D36" s="137"/>
      <c r="E36" s="137"/>
      <c r="F36" s="137"/>
      <c r="G36" s="140">
        <f t="shared" si="2"/>
        <v>0</v>
      </c>
      <c r="H36" s="135"/>
      <c r="I36" s="135"/>
    </row>
    <row r="37" spans="1:11" s="138" customFormat="1" ht="11.25" customHeight="1" x14ac:dyDescent="0.15">
      <c r="A37" s="147" t="s">
        <v>124</v>
      </c>
      <c r="B37" s="148">
        <f>B15+B23</f>
        <v>34453191.500000007</v>
      </c>
      <c r="C37" s="148">
        <f t="shared" ref="C37:I37" si="7">C15+C23</f>
        <v>0</v>
      </c>
      <c r="D37" s="148">
        <f t="shared" si="7"/>
        <v>836442.3899999999</v>
      </c>
      <c r="E37" s="148">
        <f t="shared" si="7"/>
        <v>1090080.53</v>
      </c>
      <c r="F37" s="148">
        <f t="shared" si="7"/>
        <v>69683.55</v>
      </c>
      <c r="G37" s="148">
        <f>G15+G23</f>
        <v>32456985.029999997</v>
      </c>
      <c r="H37" s="149">
        <f t="shared" si="7"/>
        <v>4523669.09</v>
      </c>
      <c r="I37" s="150">
        <f t="shared" si="7"/>
        <v>0</v>
      </c>
    </row>
    <row r="38" spans="1:11" ht="11.25" customHeight="1" x14ac:dyDescent="0.15">
      <c r="A38" s="151" t="s">
        <v>125</v>
      </c>
      <c r="B38" s="151"/>
      <c r="C38" s="151"/>
      <c r="D38" s="122"/>
      <c r="E38" s="122"/>
      <c r="F38" s="122"/>
      <c r="G38" s="120"/>
    </row>
    <row r="39" spans="1:11" ht="11.25" customHeight="1" x14ac:dyDescent="0.15">
      <c r="A39" s="186" t="s">
        <v>126</v>
      </c>
      <c r="B39" s="186"/>
      <c r="C39" s="186"/>
      <c r="D39" s="120"/>
      <c r="E39" s="120"/>
      <c r="F39" s="120"/>
      <c r="G39" s="152"/>
    </row>
    <row r="40" spans="1:11" ht="13.5" customHeight="1" x14ac:dyDescent="0.15">
      <c r="A40" s="187" t="s">
        <v>127</v>
      </c>
      <c r="B40" s="187"/>
      <c r="C40" s="187"/>
      <c r="D40" s="187"/>
      <c r="E40" s="187"/>
      <c r="F40" s="187"/>
      <c r="G40" s="187"/>
      <c r="H40" s="187"/>
      <c r="I40" s="187"/>
    </row>
    <row r="41" spans="1:11" ht="13.5" customHeight="1" x14ac:dyDescent="0.15">
      <c r="A41" s="187" t="s">
        <v>128</v>
      </c>
      <c r="B41" s="187"/>
      <c r="C41" s="187"/>
      <c r="D41" s="187"/>
      <c r="E41" s="187"/>
      <c r="F41" s="187"/>
      <c r="G41" s="187"/>
      <c r="H41" s="187"/>
      <c r="I41" s="187"/>
    </row>
    <row r="42" spans="1:11" ht="11.25" customHeight="1" x14ac:dyDescent="0.15">
      <c r="A42" s="153" t="s">
        <v>129</v>
      </c>
      <c r="B42" s="154"/>
      <c r="C42" s="155"/>
      <c r="D42" s="155"/>
      <c r="E42" s="155"/>
      <c r="F42" s="155"/>
      <c r="G42" s="155"/>
    </row>
    <row r="43" spans="1:11" ht="18" customHeight="1" x14ac:dyDescent="0.15">
      <c r="A43" s="153" t="s">
        <v>130</v>
      </c>
      <c r="B43" s="154"/>
      <c r="C43" s="156"/>
      <c r="D43" s="156"/>
      <c r="E43" s="156"/>
      <c r="F43" s="156"/>
      <c r="G43" s="155"/>
    </row>
    <row r="44" spans="1:11" ht="12" customHeight="1" x14ac:dyDescent="0.15">
      <c r="A44" s="157" t="s">
        <v>160</v>
      </c>
      <c r="B44" s="154"/>
      <c r="C44" s="156"/>
      <c r="D44" s="156"/>
      <c r="E44" s="156"/>
      <c r="F44" s="156"/>
      <c r="G44" s="155"/>
    </row>
    <row r="45" spans="1:11" ht="6.75" customHeight="1" x14ac:dyDescent="0.15">
      <c r="A45" s="158"/>
      <c r="B45" s="154"/>
      <c r="C45" s="159"/>
      <c r="D45" s="159"/>
      <c r="E45" s="159"/>
      <c r="F45" s="159"/>
      <c r="G45" s="155"/>
    </row>
    <row r="46" spans="1:11" ht="11.25" customHeight="1" x14ac:dyDescent="0.15">
      <c r="A46" s="159"/>
      <c r="B46" s="155"/>
      <c r="C46" s="155"/>
      <c r="D46" s="155"/>
      <c r="E46" s="155"/>
      <c r="F46" s="155"/>
      <c r="G46" s="155"/>
    </row>
    <row r="47" spans="1:11" ht="11.25" customHeight="1" x14ac:dyDescent="0.15">
      <c r="A47" s="154" t="s">
        <v>161</v>
      </c>
      <c r="B47" s="154"/>
      <c r="C47" s="154"/>
      <c r="D47" s="154"/>
      <c r="E47" s="154"/>
      <c r="F47" s="155"/>
      <c r="G47" s="155"/>
    </row>
    <row r="48" spans="1:11" s="160" customFormat="1" ht="11.25" customHeight="1" x14ac:dyDescent="0.15">
      <c r="A48" s="154"/>
      <c r="B48" s="154"/>
      <c r="C48" s="154"/>
      <c r="D48" s="154"/>
      <c r="E48" s="154"/>
      <c r="F48" s="155"/>
      <c r="G48" s="155"/>
    </row>
    <row r="49" spans="1:9" ht="11.25" customHeight="1" x14ac:dyDescent="0.15">
      <c r="A49" s="154"/>
      <c r="B49" s="154"/>
      <c r="C49" s="154"/>
      <c r="D49" s="154"/>
      <c r="E49" s="154"/>
    </row>
    <row r="50" spans="1:9" ht="6" customHeight="1" x14ac:dyDescent="0.15">
      <c r="A50" s="154"/>
      <c r="B50" s="154"/>
      <c r="C50" s="154"/>
      <c r="D50" s="154"/>
      <c r="E50" s="154"/>
    </row>
    <row r="51" spans="1:9" ht="15.75" customHeight="1" x14ac:dyDescent="0.15">
      <c r="A51" s="161" t="s">
        <v>63</v>
      </c>
      <c r="C51" s="188" t="s">
        <v>65</v>
      </c>
      <c r="D51" s="188"/>
      <c r="E51" s="188"/>
      <c r="G51" s="189" t="s">
        <v>67</v>
      </c>
      <c r="H51" s="188"/>
      <c r="I51" s="188"/>
    </row>
    <row r="52" spans="1:9" ht="11.25" customHeight="1" x14ac:dyDescent="0.15">
      <c r="A52" s="162" t="s">
        <v>64</v>
      </c>
      <c r="C52" s="190" t="s">
        <v>66</v>
      </c>
      <c r="D52" s="190"/>
      <c r="E52" s="190"/>
      <c r="G52" s="190" t="s">
        <v>68</v>
      </c>
      <c r="H52" s="190"/>
      <c r="I52" s="190"/>
    </row>
  </sheetData>
  <mergeCells count="45">
    <mergeCell ref="A7:H7"/>
    <mergeCell ref="A1:G1"/>
    <mergeCell ref="A2:H2"/>
    <mergeCell ref="A3:H3"/>
    <mergeCell ref="A5:H5"/>
    <mergeCell ref="A6:H6"/>
    <mergeCell ref="G16:G17"/>
    <mergeCell ref="A8:I8"/>
    <mergeCell ref="A10:C10"/>
    <mergeCell ref="A11:A14"/>
    <mergeCell ref="B11:B13"/>
    <mergeCell ref="C11:F11"/>
    <mergeCell ref="G11:G13"/>
    <mergeCell ref="H11:H14"/>
    <mergeCell ref="I11:I14"/>
    <mergeCell ref="C12:D12"/>
    <mergeCell ref="E12:E13"/>
    <mergeCell ref="E24:E25"/>
    <mergeCell ref="F24:F25"/>
    <mergeCell ref="F12:F13"/>
    <mergeCell ref="A16:A17"/>
    <mergeCell ref="B16:B17"/>
    <mergeCell ref="E16:E17"/>
    <mergeCell ref="F16:F17"/>
    <mergeCell ref="C52:E52"/>
    <mergeCell ref="G52:I52"/>
    <mergeCell ref="G24:G25"/>
    <mergeCell ref="H24:H25"/>
    <mergeCell ref="A29:A30"/>
    <mergeCell ref="B29:B30"/>
    <mergeCell ref="C29:C30"/>
    <mergeCell ref="D29:D30"/>
    <mergeCell ref="E29:E30"/>
    <mergeCell ref="F29:F30"/>
    <mergeCell ref="G29:G30"/>
    <mergeCell ref="H29:H30"/>
    <mergeCell ref="A24:A25"/>
    <mergeCell ref="B24:B25"/>
    <mergeCell ref="C24:C25"/>
    <mergeCell ref="D24:D25"/>
    <mergeCell ref="A39:C39"/>
    <mergeCell ref="A40:I40"/>
    <mergeCell ref="A41:I41"/>
    <mergeCell ref="C51:E51"/>
    <mergeCell ref="G51:I51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activeCell="G15" sqref="G15"/>
    </sheetView>
  </sheetViews>
  <sheetFormatPr defaultRowHeight="11.25" customHeight="1" x14ac:dyDescent="0.15"/>
  <cols>
    <col min="1" max="1" width="66.140625" style="114" customWidth="1"/>
    <col min="2" max="2" width="19.85546875" style="114" customWidth="1"/>
    <col min="3" max="3" width="34.28515625" style="114" customWidth="1"/>
    <col min="4" max="1024" width="9.7109375" style="114" customWidth="1"/>
    <col min="1025" max="16384" width="9.140625" style="87"/>
  </cols>
  <sheetData>
    <row r="1" spans="1:9" s="87" customFormat="1" ht="12.95" customHeight="1" x14ac:dyDescent="0.15">
      <c r="A1" s="225" t="s">
        <v>94</v>
      </c>
      <c r="B1" s="225"/>
      <c r="C1" s="225"/>
    </row>
    <row r="2" spans="1:9" s="87" customFormat="1" ht="12.95" customHeight="1" x14ac:dyDescent="0.15">
      <c r="A2" s="226" t="s">
        <v>62</v>
      </c>
      <c r="B2" s="226"/>
      <c r="C2" s="226"/>
    </row>
    <row r="3" spans="1:9" s="87" customFormat="1" ht="12.95" customHeight="1" x14ac:dyDescent="0.15">
      <c r="A3" s="225" t="s">
        <v>0</v>
      </c>
      <c r="B3" s="225"/>
      <c r="C3" s="225"/>
    </row>
    <row r="4" spans="1:9" s="88" customFormat="1" ht="12.95" customHeight="1" x14ac:dyDescent="0.15">
      <c r="A4" s="226" t="s">
        <v>131</v>
      </c>
      <c r="B4" s="226"/>
      <c r="C4" s="226"/>
    </row>
    <row r="5" spans="1:9" s="87" customFormat="1" ht="12.95" customHeight="1" x14ac:dyDescent="0.15">
      <c r="A5" s="225" t="s">
        <v>1</v>
      </c>
      <c r="B5" s="225"/>
      <c r="C5" s="225"/>
    </row>
    <row r="6" spans="1:9" s="87" customFormat="1" ht="12.95" customHeight="1" x14ac:dyDescent="0.15">
      <c r="A6" s="225" t="s">
        <v>132</v>
      </c>
      <c r="B6" s="225"/>
      <c r="C6" s="225"/>
    </row>
    <row r="7" spans="1:9" s="87" customFormat="1" ht="15" customHeight="1" x14ac:dyDescent="0.2">
      <c r="A7" s="218" t="s">
        <v>159</v>
      </c>
      <c r="B7" s="218"/>
      <c r="C7" s="218"/>
      <c r="D7" s="163"/>
      <c r="E7" s="163"/>
      <c r="F7" s="163"/>
      <c r="G7" s="163"/>
      <c r="H7" s="163"/>
      <c r="I7" s="163"/>
    </row>
    <row r="8" spans="1:9" s="87" customFormat="1" ht="12.95" customHeight="1" x14ac:dyDescent="0.15">
      <c r="A8" s="89" t="s">
        <v>133</v>
      </c>
      <c r="B8" s="90"/>
      <c r="C8" s="91">
        <v>1</v>
      </c>
    </row>
    <row r="9" spans="1:9" s="87" customFormat="1" ht="12.95" customHeight="1" x14ac:dyDescent="0.15">
      <c r="A9" s="117" t="s">
        <v>134</v>
      </c>
      <c r="B9" s="219" t="s">
        <v>135</v>
      </c>
      <c r="C9" s="220"/>
    </row>
    <row r="10" spans="1:9" s="87" customFormat="1" ht="12.95" customHeight="1" x14ac:dyDescent="0.15">
      <c r="A10" s="92" t="s">
        <v>136</v>
      </c>
      <c r="B10" s="221">
        <v>37596133455</v>
      </c>
      <c r="C10" s="222"/>
    </row>
    <row r="11" spans="1:9" s="87" customFormat="1" ht="12.95" customHeight="1" x14ac:dyDescent="0.15">
      <c r="A11" s="93"/>
      <c r="B11" s="94"/>
      <c r="C11" s="95"/>
    </row>
    <row r="12" spans="1:9" s="87" customFormat="1" ht="12.95" customHeight="1" x14ac:dyDescent="0.15">
      <c r="A12" s="118" t="s">
        <v>3</v>
      </c>
      <c r="B12" s="117" t="s">
        <v>137</v>
      </c>
      <c r="C12" s="118" t="s">
        <v>138</v>
      </c>
    </row>
    <row r="13" spans="1:9" s="87" customFormat="1" ht="12.95" customHeight="1" x14ac:dyDescent="0.15">
      <c r="A13" s="96" t="s">
        <v>139</v>
      </c>
      <c r="B13" s="97">
        <v>40987938.369999997</v>
      </c>
      <c r="C13" s="98">
        <f>B13/B10</f>
        <v>1.090216854854496E-3</v>
      </c>
    </row>
    <row r="14" spans="1:9" s="87" customFormat="1" ht="12.95" customHeight="1" x14ac:dyDescent="0.15">
      <c r="A14" s="96" t="s">
        <v>140</v>
      </c>
      <c r="B14" s="97"/>
      <c r="C14" s="98"/>
    </row>
    <row r="15" spans="1:9" s="87" customFormat="1" ht="12.95" customHeight="1" x14ac:dyDescent="0.15">
      <c r="A15" s="99" t="s">
        <v>141</v>
      </c>
      <c r="B15" s="100"/>
      <c r="C15" s="101"/>
    </row>
    <row r="16" spans="1:9" s="87" customFormat="1" ht="12.95" customHeight="1" x14ac:dyDescent="0.15">
      <c r="A16" s="102"/>
      <c r="B16" s="103"/>
      <c r="C16" s="104"/>
    </row>
    <row r="17" spans="1:3" s="87" customFormat="1" ht="12.95" customHeight="1" x14ac:dyDescent="0.15">
      <c r="A17" s="118" t="s">
        <v>142</v>
      </c>
      <c r="B17" s="117" t="s">
        <v>137</v>
      </c>
      <c r="C17" s="118" t="s">
        <v>138</v>
      </c>
    </row>
    <row r="18" spans="1:3" s="87" customFormat="1" ht="12.95" customHeight="1" x14ac:dyDescent="0.15">
      <c r="A18" s="96" t="s">
        <v>143</v>
      </c>
      <c r="B18" s="105">
        <v>0</v>
      </c>
      <c r="C18" s="106">
        <v>0</v>
      </c>
    </row>
    <row r="19" spans="1:3" s="87" customFormat="1" ht="12.95" customHeight="1" x14ac:dyDescent="0.15">
      <c r="A19" s="99" t="s">
        <v>144</v>
      </c>
      <c r="B19" s="107">
        <v>0</v>
      </c>
      <c r="C19" s="108">
        <v>0</v>
      </c>
    </row>
    <row r="20" spans="1:3" s="87" customFormat="1" ht="12.95" customHeight="1" x14ac:dyDescent="0.15">
      <c r="A20" s="102"/>
      <c r="B20" s="103"/>
      <c r="C20" s="104"/>
    </row>
    <row r="21" spans="1:3" s="87" customFormat="1" ht="12.95" customHeight="1" x14ac:dyDescent="0.15">
      <c r="A21" s="118" t="s">
        <v>145</v>
      </c>
      <c r="B21" s="117" t="s">
        <v>137</v>
      </c>
      <c r="C21" s="118" t="s">
        <v>138</v>
      </c>
    </row>
    <row r="22" spans="1:3" s="87" customFormat="1" ht="12.95" customHeight="1" x14ac:dyDescent="0.15">
      <c r="A22" s="96" t="s">
        <v>146</v>
      </c>
      <c r="B22" s="105">
        <v>0</v>
      </c>
      <c r="C22" s="106">
        <v>0</v>
      </c>
    </row>
    <row r="23" spans="1:3" s="87" customFormat="1" ht="12.95" customHeight="1" x14ac:dyDescent="0.15">
      <c r="A23" s="99" t="s">
        <v>144</v>
      </c>
      <c r="B23" s="107">
        <v>0</v>
      </c>
      <c r="C23" s="108">
        <v>0</v>
      </c>
    </row>
    <row r="24" spans="1:3" s="87" customFormat="1" ht="12.95" customHeight="1" x14ac:dyDescent="0.15">
      <c r="A24" s="102"/>
      <c r="B24" s="103"/>
      <c r="C24" s="104"/>
    </row>
    <row r="25" spans="1:3" s="87" customFormat="1" ht="12.95" customHeight="1" x14ac:dyDescent="0.15">
      <c r="A25" s="118" t="s">
        <v>147</v>
      </c>
      <c r="B25" s="117" t="s">
        <v>137</v>
      </c>
      <c r="C25" s="118" t="s">
        <v>138</v>
      </c>
    </row>
    <row r="26" spans="1:3" s="87" customFormat="1" ht="12.95" customHeight="1" x14ac:dyDescent="0.15">
      <c r="A26" s="96" t="s">
        <v>148</v>
      </c>
      <c r="B26" s="105">
        <v>0</v>
      </c>
      <c r="C26" s="106">
        <v>0</v>
      </c>
    </row>
    <row r="27" spans="1:3" s="87" customFormat="1" ht="12.95" customHeight="1" x14ac:dyDescent="0.15">
      <c r="A27" s="96" t="s">
        <v>149</v>
      </c>
      <c r="B27" s="105">
        <v>0</v>
      </c>
      <c r="C27" s="106">
        <v>0</v>
      </c>
    </row>
    <row r="28" spans="1:3" s="87" customFormat="1" ht="12.95" customHeight="1" x14ac:dyDescent="0.15">
      <c r="A28" s="96" t="s">
        <v>150</v>
      </c>
      <c r="B28" s="105">
        <v>0</v>
      </c>
      <c r="C28" s="106">
        <v>0</v>
      </c>
    </row>
    <row r="29" spans="1:3" s="87" customFormat="1" ht="12.95" customHeight="1" x14ac:dyDescent="0.15">
      <c r="A29" s="99" t="s">
        <v>151</v>
      </c>
      <c r="B29" s="107">
        <v>0</v>
      </c>
      <c r="C29" s="108">
        <v>0</v>
      </c>
    </row>
    <row r="30" spans="1:3" s="87" customFormat="1" ht="12.95" customHeight="1" x14ac:dyDescent="0.15">
      <c r="A30" s="102"/>
      <c r="B30" s="103"/>
      <c r="C30" s="104"/>
    </row>
    <row r="31" spans="1:3" s="87" customFormat="1" ht="23.25" customHeight="1" x14ac:dyDescent="0.15">
      <c r="A31" s="223" t="s">
        <v>152</v>
      </c>
      <c r="B31" s="224" t="s">
        <v>153</v>
      </c>
      <c r="C31" s="224" t="s">
        <v>101</v>
      </c>
    </row>
    <row r="32" spans="1:3" s="87" customFormat="1" ht="23.25" customHeight="1" x14ac:dyDescent="0.15">
      <c r="A32" s="223"/>
      <c r="B32" s="224"/>
      <c r="C32" s="224"/>
    </row>
    <row r="33" spans="1:1024" ht="15" customHeight="1" x14ac:dyDescent="0.15">
      <c r="A33" s="109" t="s">
        <v>154</v>
      </c>
      <c r="B33" s="100">
        <v>4523669.09</v>
      </c>
      <c r="C33" s="110">
        <v>32456985.029999997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7"/>
      <c r="KN33" s="87"/>
      <c r="KO33" s="87"/>
      <c r="KP33" s="87"/>
      <c r="KQ33" s="87"/>
      <c r="KR33" s="87"/>
      <c r="KS33" s="87"/>
      <c r="KT33" s="87"/>
      <c r="KU33" s="87"/>
      <c r="KV33" s="87"/>
      <c r="KW33" s="87"/>
      <c r="KX33" s="87"/>
      <c r="KY33" s="87"/>
      <c r="KZ33" s="87"/>
      <c r="LA33" s="87"/>
      <c r="LB33" s="87"/>
      <c r="LC33" s="87"/>
      <c r="LD33" s="87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7"/>
      <c r="OF33" s="87"/>
      <c r="OG33" s="87"/>
      <c r="OH33" s="87"/>
      <c r="OI33" s="87"/>
      <c r="OJ33" s="87"/>
      <c r="OK33" s="87"/>
      <c r="OL33" s="87"/>
      <c r="OM33" s="87"/>
      <c r="ON33" s="87"/>
      <c r="OO33" s="87"/>
      <c r="OP33" s="87"/>
      <c r="OQ33" s="87"/>
      <c r="OR33" s="87"/>
      <c r="OS33" s="87"/>
      <c r="OT33" s="87"/>
      <c r="OU33" s="87"/>
      <c r="OV33" s="87"/>
      <c r="OW33" s="87"/>
      <c r="OX33" s="87"/>
      <c r="OY33" s="87"/>
      <c r="OZ33" s="87"/>
      <c r="PA33" s="87"/>
      <c r="PB33" s="87"/>
      <c r="PC33" s="87"/>
      <c r="PD33" s="87"/>
      <c r="PE33" s="87"/>
      <c r="PF33" s="87"/>
      <c r="PG33" s="87"/>
      <c r="PH33" s="87"/>
      <c r="PI33" s="87"/>
      <c r="PJ33" s="87"/>
      <c r="PK33" s="87"/>
      <c r="PL33" s="87"/>
      <c r="PM33" s="87"/>
      <c r="PN33" s="87"/>
      <c r="PO33" s="87"/>
      <c r="PP33" s="87"/>
      <c r="PQ33" s="87"/>
      <c r="PR33" s="87"/>
      <c r="PS33" s="87"/>
      <c r="PT33" s="87"/>
      <c r="PU33" s="87"/>
      <c r="PV33" s="87"/>
      <c r="PW33" s="87"/>
      <c r="PX33" s="87"/>
      <c r="PY33" s="87"/>
      <c r="PZ33" s="87"/>
      <c r="QA33" s="87"/>
      <c r="QB33" s="87"/>
      <c r="QC33" s="87"/>
      <c r="QD33" s="87"/>
      <c r="QE33" s="87"/>
      <c r="QF33" s="87"/>
      <c r="QG33" s="87"/>
      <c r="QH33" s="87"/>
      <c r="QI33" s="87"/>
      <c r="QJ33" s="87"/>
      <c r="QK33" s="87"/>
      <c r="QL33" s="87"/>
      <c r="QM33" s="87"/>
      <c r="QN33" s="87"/>
      <c r="QO33" s="87"/>
      <c r="QP33" s="87"/>
      <c r="QQ33" s="87"/>
      <c r="QR33" s="87"/>
      <c r="QS33" s="87"/>
      <c r="QT33" s="87"/>
      <c r="QU33" s="87"/>
      <c r="QV33" s="87"/>
      <c r="QW33" s="87"/>
      <c r="QX33" s="87"/>
      <c r="QY33" s="87"/>
      <c r="QZ33" s="87"/>
      <c r="RA33" s="87"/>
      <c r="RB33" s="87"/>
      <c r="RC33" s="87"/>
      <c r="RD33" s="87"/>
      <c r="RE33" s="87"/>
      <c r="RF33" s="87"/>
      <c r="RG33" s="87"/>
      <c r="RH33" s="87"/>
      <c r="RI33" s="87"/>
      <c r="RJ33" s="87"/>
      <c r="RK33" s="87"/>
      <c r="RL33" s="87"/>
      <c r="RM33" s="87"/>
      <c r="RN33" s="87"/>
      <c r="RO33" s="87"/>
      <c r="RP33" s="87"/>
      <c r="RQ33" s="87"/>
      <c r="RR33" s="87"/>
      <c r="RS33" s="87"/>
      <c r="RT33" s="87"/>
      <c r="RU33" s="87"/>
      <c r="RV33" s="87"/>
      <c r="RW33" s="87"/>
      <c r="RX33" s="87"/>
      <c r="RY33" s="87"/>
      <c r="RZ33" s="87"/>
      <c r="SA33" s="87"/>
      <c r="SB33" s="87"/>
      <c r="SC33" s="87"/>
      <c r="SD33" s="87"/>
      <c r="SE33" s="87"/>
      <c r="SF33" s="87"/>
      <c r="SG33" s="87"/>
      <c r="SH33" s="87"/>
      <c r="SI33" s="87"/>
      <c r="SJ33" s="87"/>
      <c r="SK33" s="87"/>
      <c r="SL33" s="87"/>
      <c r="SM33" s="87"/>
      <c r="SN33" s="87"/>
      <c r="SO33" s="87"/>
      <c r="SP33" s="87"/>
      <c r="SQ33" s="87"/>
      <c r="SR33" s="87"/>
      <c r="SS33" s="87"/>
      <c r="ST33" s="87"/>
      <c r="SU33" s="87"/>
      <c r="SV33" s="87"/>
      <c r="SW33" s="87"/>
      <c r="SX33" s="87"/>
      <c r="SY33" s="87"/>
      <c r="SZ33" s="87"/>
      <c r="TA33" s="87"/>
      <c r="TB33" s="87"/>
      <c r="TC33" s="87"/>
      <c r="TD33" s="87"/>
      <c r="TE33" s="87"/>
      <c r="TF33" s="87"/>
      <c r="TG33" s="87"/>
      <c r="TH33" s="87"/>
      <c r="TI33" s="87"/>
      <c r="TJ33" s="87"/>
      <c r="TK33" s="87"/>
      <c r="TL33" s="87"/>
      <c r="TM33" s="87"/>
      <c r="TN33" s="87"/>
      <c r="TO33" s="87"/>
      <c r="TP33" s="87"/>
      <c r="TQ33" s="87"/>
      <c r="TR33" s="87"/>
      <c r="TS33" s="87"/>
      <c r="TT33" s="87"/>
      <c r="TU33" s="87"/>
      <c r="TV33" s="87"/>
      <c r="TW33" s="87"/>
      <c r="TX33" s="87"/>
      <c r="TY33" s="87"/>
      <c r="TZ33" s="87"/>
      <c r="UA33" s="87"/>
      <c r="UB33" s="87"/>
      <c r="UC33" s="87"/>
      <c r="UD33" s="87"/>
      <c r="UE33" s="87"/>
      <c r="UF33" s="87"/>
      <c r="UG33" s="87"/>
      <c r="UH33" s="87"/>
      <c r="UI33" s="87"/>
      <c r="UJ33" s="87"/>
      <c r="UK33" s="87"/>
      <c r="UL33" s="87"/>
      <c r="UM33" s="87"/>
      <c r="UN33" s="87"/>
      <c r="UO33" s="87"/>
      <c r="UP33" s="87"/>
      <c r="UQ33" s="87"/>
      <c r="UR33" s="87"/>
      <c r="US33" s="87"/>
      <c r="UT33" s="87"/>
      <c r="UU33" s="87"/>
      <c r="UV33" s="87"/>
      <c r="UW33" s="87"/>
      <c r="UX33" s="87"/>
      <c r="UY33" s="87"/>
      <c r="UZ33" s="87"/>
      <c r="VA33" s="87"/>
      <c r="VB33" s="87"/>
      <c r="VC33" s="87"/>
      <c r="VD33" s="87"/>
      <c r="VE33" s="87"/>
      <c r="VF33" s="87"/>
      <c r="VG33" s="87"/>
      <c r="VH33" s="87"/>
      <c r="VI33" s="87"/>
      <c r="VJ33" s="87"/>
      <c r="VK33" s="87"/>
      <c r="VL33" s="87"/>
      <c r="VM33" s="87"/>
      <c r="VN33" s="87"/>
      <c r="VO33" s="87"/>
      <c r="VP33" s="87"/>
      <c r="VQ33" s="87"/>
      <c r="VR33" s="87"/>
      <c r="VS33" s="87"/>
      <c r="VT33" s="87"/>
      <c r="VU33" s="87"/>
      <c r="VV33" s="87"/>
      <c r="VW33" s="87"/>
      <c r="VX33" s="87"/>
      <c r="VY33" s="87"/>
      <c r="VZ33" s="87"/>
      <c r="WA33" s="87"/>
      <c r="WB33" s="87"/>
      <c r="WC33" s="87"/>
      <c r="WD33" s="87"/>
      <c r="WE33" s="87"/>
      <c r="WF33" s="87"/>
      <c r="WG33" s="87"/>
      <c r="WH33" s="87"/>
      <c r="WI33" s="87"/>
      <c r="WJ33" s="87"/>
      <c r="WK33" s="87"/>
      <c r="WL33" s="87"/>
      <c r="WM33" s="87"/>
      <c r="WN33" s="87"/>
      <c r="WO33" s="87"/>
      <c r="WP33" s="87"/>
      <c r="WQ33" s="87"/>
      <c r="WR33" s="87"/>
      <c r="WS33" s="87"/>
      <c r="WT33" s="87"/>
      <c r="WU33" s="87"/>
      <c r="WV33" s="87"/>
      <c r="WW33" s="87"/>
      <c r="WX33" s="87"/>
      <c r="WY33" s="87"/>
      <c r="WZ33" s="87"/>
      <c r="XA33" s="87"/>
      <c r="XB33" s="87"/>
      <c r="XC33" s="87"/>
      <c r="XD33" s="87"/>
      <c r="XE33" s="87"/>
      <c r="XF33" s="87"/>
      <c r="XG33" s="87"/>
      <c r="XH33" s="87"/>
      <c r="XI33" s="87"/>
      <c r="XJ33" s="87"/>
      <c r="XK33" s="87"/>
      <c r="XL33" s="87"/>
      <c r="XM33" s="87"/>
      <c r="XN33" s="87"/>
      <c r="XO33" s="87"/>
      <c r="XP33" s="87"/>
      <c r="XQ33" s="87"/>
      <c r="XR33" s="87"/>
      <c r="XS33" s="87"/>
      <c r="XT33" s="87"/>
      <c r="XU33" s="87"/>
      <c r="XV33" s="87"/>
      <c r="XW33" s="87"/>
      <c r="XX33" s="87"/>
      <c r="XY33" s="87"/>
      <c r="XZ33" s="87"/>
      <c r="YA33" s="87"/>
      <c r="YB33" s="87"/>
      <c r="YC33" s="87"/>
      <c r="YD33" s="87"/>
      <c r="YE33" s="87"/>
      <c r="YF33" s="87"/>
      <c r="YG33" s="87"/>
      <c r="YH33" s="87"/>
      <c r="YI33" s="87"/>
      <c r="YJ33" s="87"/>
      <c r="YK33" s="87"/>
      <c r="YL33" s="87"/>
      <c r="YM33" s="87"/>
      <c r="YN33" s="87"/>
      <c r="YO33" s="87"/>
      <c r="YP33" s="87"/>
      <c r="YQ33" s="87"/>
      <c r="YR33" s="87"/>
      <c r="YS33" s="87"/>
      <c r="YT33" s="87"/>
      <c r="YU33" s="87"/>
      <c r="YV33" s="87"/>
      <c r="YW33" s="87"/>
      <c r="YX33" s="87"/>
      <c r="YY33" s="87"/>
      <c r="YZ33" s="87"/>
      <c r="ZA33" s="87"/>
      <c r="ZB33" s="87"/>
      <c r="ZC33" s="87"/>
      <c r="ZD33" s="87"/>
      <c r="ZE33" s="87"/>
      <c r="ZF33" s="87"/>
      <c r="ZG33" s="87"/>
      <c r="ZH33" s="87"/>
      <c r="ZI33" s="87"/>
      <c r="ZJ33" s="87"/>
      <c r="ZK33" s="87"/>
      <c r="ZL33" s="87"/>
      <c r="ZM33" s="87"/>
      <c r="ZN33" s="87"/>
      <c r="ZO33" s="87"/>
      <c r="ZP33" s="87"/>
      <c r="ZQ33" s="87"/>
      <c r="ZR33" s="87"/>
      <c r="ZS33" s="87"/>
      <c r="ZT33" s="87"/>
      <c r="ZU33" s="87"/>
      <c r="ZV33" s="87"/>
      <c r="ZW33" s="87"/>
      <c r="ZX33" s="87"/>
      <c r="ZY33" s="87"/>
      <c r="ZZ33" s="87"/>
      <c r="AAA33" s="87"/>
      <c r="AAB33" s="87"/>
      <c r="AAC33" s="87"/>
      <c r="AAD33" s="87"/>
      <c r="AAE33" s="87"/>
      <c r="AAF33" s="87"/>
      <c r="AAG33" s="87"/>
      <c r="AAH33" s="87"/>
      <c r="AAI33" s="87"/>
      <c r="AAJ33" s="87"/>
      <c r="AAK33" s="87"/>
      <c r="AAL33" s="87"/>
      <c r="AAM33" s="87"/>
      <c r="AAN33" s="87"/>
      <c r="AAO33" s="87"/>
      <c r="AAP33" s="87"/>
      <c r="AAQ33" s="87"/>
      <c r="AAR33" s="87"/>
      <c r="AAS33" s="87"/>
      <c r="AAT33" s="87"/>
      <c r="AAU33" s="87"/>
      <c r="AAV33" s="87"/>
      <c r="AAW33" s="87"/>
      <c r="AAX33" s="87"/>
      <c r="AAY33" s="87"/>
      <c r="AAZ33" s="87"/>
      <c r="ABA33" s="87"/>
      <c r="ABB33" s="87"/>
      <c r="ABC33" s="87"/>
      <c r="ABD33" s="87"/>
      <c r="ABE33" s="87"/>
      <c r="ABF33" s="87"/>
      <c r="ABG33" s="87"/>
      <c r="ABH33" s="87"/>
      <c r="ABI33" s="87"/>
      <c r="ABJ33" s="87"/>
      <c r="ABK33" s="87"/>
      <c r="ABL33" s="87"/>
      <c r="ABM33" s="87"/>
      <c r="ABN33" s="87"/>
      <c r="ABO33" s="87"/>
      <c r="ABP33" s="87"/>
      <c r="ABQ33" s="87"/>
      <c r="ABR33" s="87"/>
      <c r="ABS33" s="87"/>
      <c r="ABT33" s="87"/>
      <c r="ABU33" s="87"/>
      <c r="ABV33" s="87"/>
      <c r="ABW33" s="87"/>
      <c r="ABX33" s="87"/>
      <c r="ABY33" s="87"/>
      <c r="ABZ33" s="87"/>
      <c r="ACA33" s="87"/>
      <c r="ACB33" s="87"/>
      <c r="ACC33" s="87"/>
      <c r="ACD33" s="87"/>
      <c r="ACE33" s="87"/>
      <c r="ACF33" s="87"/>
      <c r="ACG33" s="87"/>
      <c r="ACH33" s="87"/>
      <c r="ACI33" s="87"/>
      <c r="ACJ33" s="87"/>
      <c r="ACK33" s="87"/>
      <c r="ACL33" s="87"/>
      <c r="ACM33" s="87"/>
      <c r="ACN33" s="87"/>
      <c r="ACO33" s="87"/>
      <c r="ACP33" s="87"/>
      <c r="ACQ33" s="87"/>
      <c r="ACR33" s="87"/>
      <c r="ACS33" s="87"/>
      <c r="ACT33" s="87"/>
      <c r="ACU33" s="87"/>
      <c r="ACV33" s="87"/>
      <c r="ACW33" s="87"/>
      <c r="ACX33" s="87"/>
      <c r="ACY33" s="87"/>
      <c r="ACZ33" s="87"/>
      <c r="ADA33" s="87"/>
      <c r="ADB33" s="87"/>
      <c r="ADC33" s="87"/>
      <c r="ADD33" s="87"/>
      <c r="ADE33" s="87"/>
      <c r="ADF33" s="87"/>
      <c r="ADG33" s="87"/>
      <c r="ADH33" s="87"/>
      <c r="ADI33" s="87"/>
      <c r="ADJ33" s="87"/>
      <c r="ADK33" s="87"/>
      <c r="ADL33" s="87"/>
      <c r="ADM33" s="87"/>
      <c r="ADN33" s="87"/>
      <c r="ADO33" s="87"/>
      <c r="ADP33" s="87"/>
      <c r="ADQ33" s="87"/>
      <c r="ADR33" s="87"/>
      <c r="ADS33" s="87"/>
      <c r="ADT33" s="87"/>
      <c r="ADU33" s="87"/>
      <c r="ADV33" s="87"/>
      <c r="ADW33" s="87"/>
      <c r="ADX33" s="87"/>
      <c r="ADY33" s="87"/>
      <c r="ADZ33" s="87"/>
      <c r="AEA33" s="87"/>
      <c r="AEB33" s="87"/>
      <c r="AEC33" s="87"/>
      <c r="AED33" s="87"/>
      <c r="AEE33" s="87"/>
      <c r="AEF33" s="87"/>
      <c r="AEG33" s="87"/>
      <c r="AEH33" s="87"/>
      <c r="AEI33" s="87"/>
      <c r="AEJ33" s="87"/>
      <c r="AEK33" s="87"/>
      <c r="AEL33" s="87"/>
      <c r="AEM33" s="87"/>
      <c r="AEN33" s="87"/>
      <c r="AEO33" s="87"/>
      <c r="AEP33" s="87"/>
      <c r="AEQ33" s="87"/>
      <c r="AER33" s="87"/>
      <c r="AES33" s="87"/>
      <c r="AET33" s="87"/>
      <c r="AEU33" s="87"/>
      <c r="AEV33" s="87"/>
      <c r="AEW33" s="87"/>
      <c r="AEX33" s="87"/>
      <c r="AEY33" s="87"/>
      <c r="AEZ33" s="87"/>
      <c r="AFA33" s="87"/>
      <c r="AFB33" s="87"/>
      <c r="AFC33" s="87"/>
      <c r="AFD33" s="87"/>
      <c r="AFE33" s="87"/>
      <c r="AFF33" s="87"/>
      <c r="AFG33" s="87"/>
      <c r="AFH33" s="87"/>
      <c r="AFI33" s="87"/>
      <c r="AFJ33" s="87"/>
      <c r="AFK33" s="87"/>
      <c r="AFL33" s="87"/>
      <c r="AFM33" s="87"/>
      <c r="AFN33" s="87"/>
      <c r="AFO33" s="87"/>
      <c r="AFP33" s="87"/>
      <c r="AFQ33" s="87"/>
      <c r="AFR33" s="87"/>
      <c r="AFS33" s="87"/>
      <c r="AFT33" s="87"/>
      <c r="AFU33" s="87"/>
      <c r="AFV33" s="87"/>
      <c r="AFW33" s="87"/>
      <c r="AFX33" s="87"/>
      <c r="AFY33" s="87"/>
      <c r="AFZ33" s="87"/>
      <c r="AGA33" s="87"/>
      <c r="AGB33" s="87"/>
      <c r="AGC33" s="87"/>
      <c r="AGD33" s="87"/>
      <c r="AGE33" s="87"/>
      <c r="AGF33" s="87"/>
      <c r="AGG33" s="87"/>
      <c r="AGH33" s="87"/>
      <c r="AGI33" s="87"/>
      <c r="AGJ33" s="87"/>
      <c r="AGK33" s="87"/>
      <c r="AGL33" s="87"/>
      <c r="AGM33" s="87"/>
      <c r="AGN33" s="87"/>
      <c r="AGO33" s="87"/>
      <c r="AGP33" s="87"/>
      <c r="AGQ33" s="87"/>
      <c r="AGR33" s="87"/>
      <c r="AGS33" s="87"/>
      <c r="AGT33" s="87"/>
      <c r="AGU33" s="87"/>
      <c r="AGV33" s="87"/>
      <c r="AGW33" s="87"/>
      <c r="AGX33" s="87"/>
      <c r="AGY33" s="87"/>
      <c r="AGZ33" s="87"/>
      <c r="AHA33" s="87"/>
      <c r="AHB33" s="87"/>
      <c r="AHC33" s="87"/>
      <c r="AHD33" s="87"/>
      <c r="AHE33" s="87"/>
      <c r="AHF33" s="87"/>
      <c r="AHG33" s="87"/>
      <c r="AHH33" s="87"/>
      <c r="AHI33" s="87"/>
      <c r="AHJ33" s="87"/>
      <c r="AHK33" s="87"/>
      <c r="AHL33" s="87"/>
      <c r="AHM33" s="87"/>
      <c r="AHN33" s="87"/>
      <c r="AHO33" s="87"/>
      <c r="AHP33" s="87"/>
      <c r="AHQ33" s="87"/>
      <c r="AHR33" s="87"/>
      <c r="AHS33" s="87"/>
      <c r="AHT33" s="87"/>
      <c r="AHU33" s="87"/>
      <c r="AHV33" s="87"/>
      <c r="AHW33" s="87"/>
      <c r="AHX33" s="87"/>
      <c r="AHY33" s="87"/>
      <c r="AHZ33" s="87"/>
      <c r="AIA33" s="87"/>
      <c r="AIB33" s="87"/>
      <c r="AIC33" s="87"/>
      <c r="AID33" s="87"/>
      <c r="AIE33" s="87"/>
      <c r="AIF33" s="87"/>
      <c r="AIG33" s="87"/>
      <c r="AIH33" s="87"/>
      <c r="AII33" s="87"/>
      <c r="AIJ33" s="87"/>
      <c r="AIK33" s="87"/>
      <c r="AIL33" s="87"/>
      <c r="AIM33" s="87"/>
      <c r="AIN33" s="87"/>
      <c r="AIO33" s="87"/>
      <c r="AIP33" s="87"/>
      <c r="AIQ33" s="87"/>
      <c r="AIR33" s="87"/>
      <c r="AIS33" s="87"/>
      <c r="AIT33" s="87"/>
      <c r="AIU33" s="87"/>
      <c r="AIV33" s="87"/>
      <c r="AIW33" s="87"/>
      <c r="AIX33" s="87"/>
      <c r="AIY33" s="87"/>
      <c r="AIZ33" s="87"/>
      <c r="AJA33" s="87"/>
      <c r="AJB33" s="87"/>
      <c r="AJC33" s="87"/>
      <c r="AJD33" s="87"/>
      <c r="AJE33" s="87"/>
      <c r="AJF33" s="87"/>
      <c r="AJG33" s="87"/>
      <c r="AJH33" s="87"/>
      <c r="AJI33" s="87"/>
      <c r="AJJ33" s="87"/>
      <c r="AJK33" s="87"/>
      <c r="AJL33" s="87"/>
      <c r="AJM33" s="87"/>
      <c r="AJN33" s="87"/>
      <c r="AJO33" s="87"/>
      <c r="AJP33" s="87"/>
      <c r="AJQ33" s="87"/>
      <c r="AJR33" s="87"/>
      <c r="AJS33" s="87"/>
      <c r="AJT33" s="87"/>
      <c r="AJU33" s="87"/>
      <c r="AJV33" s="87"/>
      <c r="AJW33" s="87"/>
      <c r="AJX33" s="87"/>
      <c r="AJY33" s="87"/>
      <c r="AJZ33" s="87"/>
      <c r="AKA33" s="87"/>
      <c r="AKB33" s="87"/>
      <c r="AKC33" s="87"/>
      <c r="AKD33" s="87"/>
      <c r="AKE33" s="87"/>
      <c r="AKF33" s="87"/>
      <c r="AKG33" s="87"/>
      <c r="AKH33" s="87"/>
      <c r="AKI33" s="87"/>
      <c r="AKJ33" s="87"/>
      <c r="AKK33" s="87"/>
      <c r="AKL33" s="87"/>
      <c r="AKM33" s="87"/>
      <c r="AKN33" s="87"/>
      <c r="AKO33" s="87"/>
      <c r="AKP33" s="87"/>
      <c r="AKQ33" s="87"/>
      <c r="AKR33" s="87"/>
      <c r="AKS33" s="87"/>
      <c r="AKT33" s="87"/>
      <c r="AKU33" s="87"/>
      <c r="AKV33" s="87"/>
      <c r="AKW33" s="87"/>
      <c r="AKX33" s="87"/>
      <c r="AKY33" s="87"/>
      <c r="AKZ33" s="87"/>
      <c r="ALA33" s="87"/>
      <c r="ALB33" s="87"/>
      <c r="ALC33" s="87"/>
      <c r="ALD33" s="87"/>
      <c r="ALE33" s="87"/>
      <c r="ALF33" s="87"/>
      <c r="ALG33" s="87"/>
      <c r="ALH33" s="87"/>
      <c r="ALI33" s="87"/>
      <c r="ALJ33" s="87"/>
      <c r="ALK33" s="87"/>
      <c r="ALL33" s="87"/>
      <c r="ALM33" s="87"/>
      <c r="ALN33" s="87"/>
      <c r="ALO33" s="87"/>
      <c r="ALP33" s="87"/>
      <c r="ALQ33" s="87"/>
      <c r="ALR33" s="87"/>
      <c r="ALS33" s="87"/>
      <c r="ALT33" s="87"/>
      <c r="ALU33" s="87"/>
      <c r="ALV33" s="87"/>
      <c r="ALW33" s="87"/>
      <c r="ALX33" s="87"/>
      <c r="ALY33" s="87"/>
      <c r="ALZ33" s="87"/>
      <c r="AMA33" s="87"/>
      <c r="AMB33" s="87"/>
      <c r="AMC33" s="87"/>
      <c r="AMD33" s="87"/>
      <c r="AME33" s="87"/>
      <c r="AMF33" s="87"/>
      <c r="AMG33" s="87"/>
      <c r="AMH33" s="87"/>
      <c r="AMI33" s="87"/>
      <c r="AMJ33" s="87"/>
    </row>
    <row r="34" spans="1:1024" ht="9" x14ac:dyDescent="0.15">
      <c r="A34" s="111" t="s">
        <v>155</v>
      </c>
      <c r="B34" s="111"/>
      <c r="C34" s="111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  <c r="AIN34" s="87"/>
      <c r="AIO34" s="87"/>
      <c r="AIP34" s="87"/>
      <c r="AIQ34" s="87"/>
      <c r="AIR34" s="87"/>
      <c r="AIS34" s="87"/>
      <c r="AIT34" s="87"/>
      <c r="AIU34" s="87"/>
      <c r="AIV34" s="87"/>
      <c r="AIW34" s="87"/>
      <c r="AIX34" s="87"/>
      <c r="AIY34" s="87"/>
      <c r="AIZ34" s="87"/>
      <c r="AJA34" s="87"/>
      <c r="AJB34" s="87"/>
      <c r="AJC34" s="87"/>
      <c r="AJD34" s="87"/>
      <c r="AJE34" s="87"/>
      <c r="AJF34" s="87"/>
      <c r="AJG34" s="87"/>
      <c r="AJH34" s="87"/>
      <c r="AJI34" s="87"/>
      <c r="AJJ34" s="87"/>
      <c r="AJK34" s="87"/>
      <c r="AJL34" s="87"/>
      <c r="AJM34" s="87"/>
      <c r="AJN34" s="87"/>
      <c r="AJO34" s="87"/>
      <c r="AJP34" s="87"/>
      <c r="AJQ34" s="87"/>
      <c r="AJR34" s="87"/>
      <c r="AJS34" s="87"/>
      <c r="AJT34" s="87"/>
      <c r="AJU34" s="87"/>
      <c r="AJV34" s="87"/>
      <c r="AJW34" s="87"/>
      <c r="AJX34" s="87"/>
      <c r="AJY34" s="87"/>
      <c r="AJZ34" s="87"/>
      <c r="AKA34" s="87"/>
      <c r="AKB34" s="87"/>
      <c r="AKC34" s="87"/>
      <c r="AKD34" s="87"/>
      <c r="AKE34" s="87"/>
      <c r="AKF34" s="87"/>
      <c r="AKG34" s="87"/>
      <c r="AKH34" s="87"/>
      <c r="AKI34" s="87"/>
      <c r="AKJ34" s="87"/>
      <c r="AKK34" s="87"/>
      <c r="AKL34" s="87"/>
      <c r="AKM34" s="87"/>
      <c r="AKN34" s="87"/>
      <c r="AKO34" s="87"/>
      <c r="AKP34" s="87"/>
      <c r="AKQ34" s="87"/>
      <c r="AKR34" s="87"/>
      <c r="AKS34" s="87"/>
      <c r="AKT34" s="87"/>
      <c r="AKU34" s="87"/>
      <c r="AKV34" s="87"/>
      <c r="AKW34" s="87"/>
      <c r="AKX34" s="87"/>
      <c r="AKY34" s="87"/>
      <c r="AKZ34" s="87"/>
      <c r="ALA34" s="87"/>
      <c r="ALB34" s="87"/>
      <c r="ALC34" s="87"/>
      <c r="ALD34" s="87"/>
      <c r="ALE34" s="87"/>
      <c r="ALF34" s="87"/>
      <c r="ALG34" s="87"/>
      <c r="ALH34" s="87"/>
      <c r="ALI34" s="87"/>
      <c r="ALJ34" s="87"/>
      <c r="ALK34" s="87"/>
      <c r="ALL34" s="87"/>
      <c r="ALM34" s="87"/>
      <c r="ALN34" s="87"/>
      <c r="ALO34" s="87"/>
      <c r="ALP34" s="87"/>
      <c r="ALQ34" s="87"/>
      <c r="ALR34" s="87"/>
      <c r="ALS34" s="87"/>
      <c r="ALT34" s="87"/>
      <c r="ALU34" s="87"/>
      <c r="ALV34" s="87"/>
      <c r="ALW34" s="87"/>
      <c r="ALX34" s="87"/>
      <c r="ALY34" s="87"/>
      <c r="ALZ34" s="87"/>
      <c r="AMA34" s="87"/>
      <c r="AMB34" s="87"/>
      <c r="AMC34" s="87"/>
      <c r="AMD34" s="87"/>
      <c r="AME34" s="87"/>
      <c r="AMF34" s="87"/>
      <c r="AMG34" s="87"/>
      <c r="AMH34" s="87"/>
      <c r="AMI34" s="87"/>
      <c r="AMJ34" s="87"/>
    </row>
    <row r="35" spans="1:1024" s="112" customFormat="1" ht="9" x14ac:dyDescent="0.15">
      <c r="A35" s="213" t="s">
        <v>156</v>
      </c>
      <c r="B35" s="213"/>
      <c r="C35" s="213"/>
    </row>
    <row r="36" spans="1:1024" s="112" customFormat="1" ht="9" x14ac:dyDescent="0.15">
      <c r="A36" s="113" t="s">
        <v>157</v>
      </c>
      <c r="B36" s="90"/>
      <c r="C36" s="90"/>
    </row>
    <row r="37" spans="1:1024" ht="21" customHeight="1" x14ac:dyDescent="0.15">
      <c r="A37" s="214" t="s">
        <v>158</v>
      </c>
      <c r="B37" s="214"/>
      <c r="C37" s="214"/>
    </row>
    <row r="38" spans="1:1024" ht="12.75" customHeight="1" x14ac:dyDescent="0.2">
      <c r="A38" s="215" t="s">
        <v>162</v>
      </c>
      <c r="B38" s="215"/>
      <c r="C38" s="215"/>
    </row>
    <row r="39" spans="1:1024" ht="3" customHeight="1" x14ac:dyDescent="0.2">
      <c r="A39" s="164"/>
      <c r="B39" s="164"/>
      <c r="C39" s="164"/>
    </row>
    <row r="40" spans="1:1024" ht="10.5" customHeight="1" x14ac:dyDescent="0.15">
      <c r="A40" s="113" t="s">
        <v>161</v>
      </c>
      <c r="B40" s="115"/>
      <c r="C40" s="115"/>
    </row>
    <row r="41" spans="1:1024" s="116" customFormat="1" ht="22.5" customHeight="1" x14ac:dyDescent="0.15">
      <c r="A41" s="216"/>
      <c r="B41" s="216"/>
      <c r="C41" s="216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  <row r="42" spans="1:1024" ht="12.75" customHeight="1" x14ac:dyDescent="0.15">
      <c r="A42" s="217"/>
      <c r="B42" s="217"/>
      <c r="C42" s="217"/>
    </row>
  </sheetData>
  <mergeCells count="17">
    <mergeCell ref="A6:C6"/>
    <mergeCell ref="A1:C1"/>
    <mergeCell ref="A2:C2"/>
    <mergeCell ref="A3:C3"/>
    <mergeCell ref="A4:C4"/>
    <mergeCell ref="A5:C5"/>
    <mergeCell ref="A7:C7"/>
    <mergeCell ref="B9:C9"/>
    <mergeCell ref="B10:C10"/>
    <mergeCell ref="A31:A32"/>
    <mergeCell ref="B31:B32"/>
    <mergeCell ref="C31:C32"/>
    <mergeCell ref="A35:C35"/>
    <mergeCell ref="A37:C37"/>
    <mergeCell ref="A38:C38"/>
    <mergeCell ref="A41:C41"/>
    <mergeCell ref="A42:C4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topLeftCell="J1" workbookViewId="0">
      <selection activeCell="R14" activeCellId="3" sqref="R6 R8 R9 R14"/>
    </sheetView>
  </sheetViews>
  <sheetFormatPr defaultRowHeight="12.75" x14ac:dyDescent="0.2"/>
  <cols>
    <col min="3" max="3" width="17.5703125" bestFit="1" customWidth="1"/>
    <col min="4" max="4" width="14.140625" style="39" customWidth="1"/>
    <col min="5" max="5" width="46.85546875" customWidth="1"/>
    <col min="6" max="6" width="13.28515625" bestFit="1" customWidth="1"/>
    <col min="7" max="7" width="14" bestFit="1" customWidth="1"/>
    <col min="8" max="18" width="13.28515625" bestFit="1" customWidth="1"/>
    <col min="19" max="19" width="61.7109375" customWidth="1"/>
  </cols>
  <sheetData>
    <row r="1" spans="1:19" ht="15" x14ac:dyDescent="0.25">
      <c r="A1" s="32" t="s">
        <v>41</v>
      </c>
      <c r="B1" s="27"/>
      <c r="C1" s="27"/>
      <c r="D1" s="3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x14ac:dyDescent="0.25">
      <c r="A2" s="27"/>
      <c r="B2" s="27"/>
      <c r="C2" s="27"/>
      <c r="D2" s="38"/>
      <c r="E2" s="27"/>
      <c r="F2" s="227" t="s">
        <v>53</v>
      </c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82" t="s">
        <v>85</v>
      </c>
      <c r="S2" s="27"/>
    </row>
    <row r="3" spans="1:19" ht="15" x14ac:dyDescent="0.25">
      <c r="A3" s="27"/>
      <c r="B3" s="27"/>
      <c r="C3" s="27"/>
      <c r="D3" s="38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7"/>
    </row>
    <row r="4" spans="1:19" ht="15" x14ac:dyDescent="0.25">
      <c r="A4" s="27"/>
      <c r="B4" s="27"/>
      <c r="C4" s="27"/>
      <c r="D4" s="38"/>
      <c r="E4" s="27"/>
      <c r="F4" s="29">
        <v>43101</v>
      </c>
      <c r="G4" s="29">
        <v>43132</v>
      </c>
      <c r="H4" s="29">
        <v>43160</v>
      </c>
      <c r="I4" s="29">
        <v>43191</v>
      </c>
      <c r="J4" s="29">
        <v>43221</v>
      </c>
      <c r="K4" s="29">
        <v>43252</v>
      </c>
      <c r="L4" s="29">
        <v>43282</v>
      </c>
      <c r="M4" s="29">
        <v>43313</v>
      </c>
      <c r="N4" s="29">
        <v>43344</v>
      </c>
      <c r="O4" s="29">
        <v>43374</v>
      </c>
      <c r="P4" s="29">
        <v>43405</v>
      </c>
      <c r="Q4" s="29">
        <v>43435</v>
      </c>
      <c r="R4" s="59">
        <v>2018</v>
      </c>
      <c r="S4" s="27"/>
    </row>
    <row r="5" spans="1:19" ht="30" x14ac:dyDescent="0.25">
      <c r="A5" s="27"/>
      <c r="B5" s="70" t="s">
        <v>42</v>
      </c>
      <c r="C5" s="70" t="s">
        <v>55</v>
      </c>
      <c r="D5" s="70" t="s">
        <v>83</v>
      </c>
      <c r="E5" s="70" t="s">
        <v>43</v>
      </c>
      <c r="F5" s="30" t="s">
        <v>23</v>
      </c>
      <c r="G5" s="30" t="s">
        <v>24</v>
      </c>
      <c r="H5" s="30" t="s">
        <v>25</v>
      </c>
      <c r="I5" s="30" t="s">
        <v>26</v>
      </c>
      <c r="J5" s="30" t="s">
        <v>27</v>
      </c>
      <c r="K5" s="30" t="s">
        <v>28</v>
      </c>
      <c r="L5" s="30" t="s">
        <v>29</v>
      </c>
      <c r="M5" s="30" t="s">
        <v>54</v>
      </c>
      <c r="N5" s="30" t="s">
        <v>54</v>
      </c>
      <c r="O5" s="30" t="s">
        <v>54</v>
      </c>
      <c r="P5" s="30" t="s">
        <v>54</v>
      </c>
      <c r="Q5" s="30" t="s">
        <v>54</v>
      </c>
      <c r="R5" s="83" t="s">
        <v>85</v>
      </c>
      <c r="S5" s="27"/>
    </row>
    <row r="6" spans="1:19" ht="15" x14ac:dyDescent="0.25">
      <c r="A6" s="31" t="s">
        <v>44</v>
      </c>
      <c r="B6" s="71">
        <v>31901100</v>
      </c>
      <c r="C6" s="72" t="s">
        <v>56</v>
      </c>
      <c r="D6" s="73" t="s">
        <v>57</v>
      </c>
      <c r="E6" s="71" t="s">
        <v>45</v>
      </c>
      <c r="F6" s="61">
        <v>3122144.06</v>
      </c>
      <c r="G6" s="61">
        <v>2238972.7799999998</v>
      </c>
      <c r="H6" s="61">
        <v>2240911.2599999998</v>
      </c>
      <c r="I6" s="61">
        <v>3086366.97</v>
      </c>
      <c r="J6" s="61">
        <f>2211714.02+187080.31+28381.41</f>
        <v>2427175.7400000002</v>
      </c>
      <c r="K6" s="61">
        <f>2210554.55+185454.61+28385.36</f>
        <v>2424394.5199999996</v>
      </c>
      <c r="L6" s="61">
        <f>2222576.6+185930.69+28442.17</f>
        <v>2436949.46</v>
      </c>
      <c r="M6" s="61">
        <f>2444987.01+202648.51+31547.03</f>
        <v>2679182.5499999993</v>
      </c>
      <c r="N6" s="62">
        <v>2442786.58</v>
      </c>
      <c r="O6" s="61">
        <v>2508138.15</v>
      </c>
      <c r="P6" s="61">
        <v>123364.42</v>
      </c>
      <c r="Q6" s="61">
        <v>4592618.16</v>
      </c>
      <c r="R6" s="63">
        <v>280676.51</v>
      </c>
      <c r="S6" s="36" t="s">
        <v>35</v>
      </c>
    </row>
    <row r="7" spans="1:19" ht="15" x14ac:dyDescent="0.25">
      <c r="A7" s="31" t="s">
        <v>44</v>
      </c>
      <c r="B7" s="74">
        <v>31901300</v>
      </c>
      <c r="C7" s="75" t="s">
        <v>56</v>
      </c>
      <c r="D7" s="76" t="s">
        <v>58</v>
      </c>
      <c r="E7" s="74" t="s">
        <v>46</v>
      </c>
      <c r="F7" s="64">
        <v>7275.07</v>
      </c>
      <c r="G7" s="64">
        <v>5631.63</v>
      </c>
      <c r="H7" s="64">
        <v>7198.74</v>
      </c>
      <c r="I7" s="64">
        <v>6885.32</v>
      </c>
      <c r="J7" s="64">
        <v>6885.32</v>
      </c>
      <c r="K7" s="64">
        <v>6885.32</v>
      </c>
      <c r="L7" s="64">
        <v>6885.32</v>
      </c>
      <c r="M7" s="64">
        <v>7645.45</v>
      </c>
      <c r="N7" s="64">
        <v>7075.36</v>
      </c>
      <c r="O7" s="64">
        <v>7075.36</v>
      </c>
      <c r="P7" s="64">
        <v>7075.36</v>
      </c>
      <c r="Q7" s="64">
        <f>P7+6831.89</f>
        <v>13907.25</v>
      </c>
      <c r="R7" s="65"/>
      <c r="S7" s="36" t="s">
        <v>34</v>
      </c>
    </row>
    <row r="8" spans="1:19" ht="15" x14ac:dyDescent="0.25">
      <c r="A8" s="31" t="s">
        <v>44</v>
      </c>
      <c r="B8" s="74">
        <v>31901600</v>
      </c>
      <c r="C8" s="75" t="s">
        <v>56</v>
      </c>
      <c r="D8" s="76" t="s">
        <v>59</v>
      </c>
      <c r="E8" s="74" t="s">
        <v>47</v>
      </c>
      <c r="F8" s="64">
        <v>413763.04</v>
      </c>
      <c r="G8" s="64">
        <v>430746.39</v>
      </c>
      <c r="H8" s="64">
        <v>423227.74</v>
      </c>
      <c r="I8" s="64">
        <v>549654.04</v>
      </c>
      <c r="J8" s="64">
        <f>408303.84+34025.32</f>
        <v>442329.16000000003</v>
      </c>
      <c r="K8" s="64">
        <f>397160.97+33096.75</f>
        <v>430257.72</v>
      </c>
      <c r="L8" s="64">
        <f>391175.17+32597.93</f>
        <v>423773.1</v>
      </c>
      <c r="M8" s="64">
        <f>434045.02+36170.42</f>
        <v>470215.44</v>
      </c>
      <c r="N8" s="64">
        <v>425353.88</v>
      </c>
      <c r="O8" s="64">
        <v>524370.47</v>
      </c>
      <c r="P8" s="64">
        <v>158641.5</v>
      </c>
      <c r="Q8" s="64">
        <v>920115.19999999995</v>
      </c>
      <c r="R8" s="65">
        <v>174187.21000000002</v>
      </c>
      <c r="S8" s="36" t="s">
        <v>35</v>
      </c>
    </row>
    <row r="9" spans="1:19" ht="15" x14ac:dyDescent="0.25">
      <c r="A9" s="31" t="s">
        <v>44</v>
      </c>
      <c r="B9" s="74">
        <v>31909200</v>
      </c>
      <c r="C9" s="75" t="s">
        <v>56</v>
      </c>
      <c r="D9" s="76">
        <v>5241321</v>
      </c>
      <c r="E9" s="77" t="s">
        <v>48</v>
      </c>
      <c r="F9" s="64"/>
      <c r="G9" s="64"/>
      <c r="H9" s="64"/>
      <c r="I9" s="64"/>
      <c r="J9" s="64"/>
      <c r="K9" s="64"/>
      <c r="L9" s="64"/>
      <c r="M9" s="64"/>
      <c r="N9" s="64"/>
      <c r="O9" s="64">
        <v>1258419.96</v>
      </c>
      <c r="P9" s="64">
        <v>1258419.96</v>
      </c>
      <c r="Q9" s="64">
        <v>2176224.58</v>
      </c>
      <c r="R9" s="65">
        <v>552778.97</v>
      </c>
      <c r="S9" s="36" t="s">
        <v>35</v>
      </c>
    </row>
    <row r="10" spans="1:19" ht="15" x14ac:dyDescent="0.25">
      <c r="A10" s="31" t="s">
        <v>49</v>
      </c>
      <c r="B10" s="74">
        <v>31909200</v>
      </c>
      <c r="C10" s="74"/>
      <c r="D10" s="76">
        <v>5241321</v>
      </c>
      <c r="E10" s="77" t="s">
        <v>48</v>
      </c>
      <c r="F10" s="64"/>
      <c r="G10" s="64"/>
      <c r="H10" s="64"/>
      <c r="I10" s="64"/>
      <c r="J10" s="64"/>
      <c r="K10" s="64"/>
      <c r="L10" s="64"/>
      <c r="M10" s="64"/>
      <c r="N10" s="64"/>
      <c r="O10" s="64">
        <v>1258419.96</v>
      </c>
      <c r="P10" s="64">
        <v>1258419.96</v>
      </c>
      <c r="Q10" s="64">
        <v>2176224.58</v>
      </c>
      <c r="R10" s="65">
        <v>552778.97</v>
      </c>
      <c r="S10" s="37" t="s">
        <v>18</v>
      </c>
    </row>
    <row r="11" spans="1:19" ht="15" x14ac:dyDescent="0.25">
      <c r="A11" s="31" t="s">
        <v>44</v>
      </c>
      <c r="B11" s="74">
        <v>31909400</v>
      </c>
      <c r="C11" s="75" t="s">
        <v>56</v>
      </c>
      <c r="D11" s="76" t="s">
        <v>60</v>
      </c>
      <c r="E11" s="77" t="s">
        <v>50</v>
      </c>
      <c r="F11" s="64"/>
      <c r="G11" s="64">
        <v>1355.72</v>
      </c>
      <c r="H11" s="64"/>
      <c r="I11" s="64">
        <v>38149.370000000003</v>
      </c>
      <c r="J11" s="64">
        <v>10453.91</v>
      </c>
      <c r="K11" s="64"/>
      <c r="L11" s="64">
        <v>4467.04</v>
      </c>
      <c r="M11" s="64">
        <v>31708.3</v>
      </c>
      <c r="N11" s="64">
        <v>12003.86</v>
      </c>
      <c r="O11" s="64">
        <v>29358.57</v>
      </c>
      <c r="P11" s="64"/>
      <c r="Q11" s="64"/>
      <c r="R11" s="65"/>
      <c r="S11" s="36" t="s">
        <v>35</v>
      </c>
    </row>
    <row r="12" spans="1:19" ht="15.75" customHeight="1" x14ac:dyDescent="0.25">
      <c r="A12" s="31" t="s">
        <v>49</v>
      </c>
      <c r="B12" s="74">
        <v>31909400</v>
      </c>
      <c r="C12" s="75" t="s">
        <v>56</v>
      </c>
      <c r="D12" s="76" t="s">
        <v>60</v>
      </c>
      <c r="E12" s="77" t="s">
        <v>50</v>
      </c>
      <c r="F12" s="64"/>
      <c r="G12" s="64">
        <v>1355.72</v>
      </c>
      <c r="H12" s="64"/>
      <c r="I12" s="64">
        <v>38149.370000000003</v>
      </c>
      <c r="J12" s="64">
        <v>10453.91</v>
      </c>
      <c r="K12" s="64"/>
      <c r="L12" s="64">
        <v>4467.04</v>
      </c>
      <c r="M12" s="64">
        <v>31708.3</v>
      </c>
      <c r="N12" s="64">
        <v>12003.86</v>
      </c>
      <c r="O12" s="64">
        <v>29358.57</v>
      </c>
      <c r="P12" s="64"/>
      <c r="Q12" s="64"/>
      <c r="R12" s="65"/>
      <c r="S12" s="37" t="s">
        <v>6</v>
      </c>
    </row>
    <row r="13" spans="1:19" ht="15.75" customHeight="1" x14ac:dyDescent="0.25">
      <c r="A13" s="31" t="s">
        <v>44</v>
      </c>
      <c r="B13" s="74">
        <v>31909600</v>
      </c>
      <c r="C13" s="74"/>
      <c r="D13" s="78"/>
      <c r="E13" s="74" t="s">
        <v>51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36" t="s">
        <v>35</v>
      </c>
    </row>
    <row r="14" spans="1:19" ht="15" x14ac:dyDescent="0.25">
      <c r="A14" s="31" t="s">
        <v>44</v>
      </c>
      <c r="B14" s="74">
        <v>31911300</v>
      </c>
      <c r="C14" s="75" t="s">
        <v>56</v>
      </c>
      <c r="D14" s="76" t="s">
        <v>61</v>
      </c>
      <c r="E14" s="74" t="s">
        <v>46</v>
      </c>
      <c r="F14" s="64">
        <v>342802.8</v>
      </c>
      <c r="G14" s="64">
        <v>342174.66</v>
      </c>
      <c r="H14" s="64">
        <v>340900.77</v>
      </c>
      <c r="I14" s="64">
        <v>335804.4</v>
      </c>
      <c r="J14" s="64">
        <f>333691.63</f>
        <v>333691.63</v>
      </c>
      <c r="K14" s="64">
        <v>333738.98</v>
      </c>
      <c r="L14" s="64">
        <v>334420.7</v>
      </c>
      <c r="M14" s="64">
        <v>371678.95</v>
      </c>
      <c r="N14" s="64">
        <v>340459.93</v>
      </c>
      <c r="O14" s="64">
        <v>349466.05</v>
      </c>
      <c r="P14" s="64">
        <v>700767.51</v>
      </c>
      <c r="Q14" s="64">
        <v>334978.82</v>
      </c>
      <c r="R14" s="65">
        <v>46311.619999999995</v>
      </c>
      <c r="S14" s="36" t="s">
        <v>34</v>
      </c>
    </row>
    <row r="15" spans="1:19" ht="15" x14ac:dyDescent="0.25">
      <c r="A15" s="31" t="s">
        <v>44</v>
      </c>
      <c r="B15" s="74">
        <v>31919200</v>
      </c>
      <c r="C15" s="74"/>
      <c r="D15" s="78"/>
      <c r="E15" s="77" t="s">
        <v>48</v>
      </c>
      <c r="F15" s="66"/>
      <c r="G15" s="64"/>
      <c r="H15" s="64"/>
      <c r="I15" s="64"/>
      <c r="J15" s="66"/>
      <c r="K15" s="64"/>
      <c r="L15" s="64"/>
      <c r="M15" s="64"/>
      <c r="N15" s="64"/>
      <c r="O15" s="64"/>
      <c r="P15" s="64"/>
      <c r="Q15" s="64"/>
      <c r="R15" s="65"/>
      <c r="S15" s="36" t="s">
        <v>34</v>
      </c>
    </row>
    <row r="16" spans="1:19" ht="15" x14ac:dyDescent="0.25">
      <c r="A16" s="31" t="s">
        <v>49</v>
      </c>
      <c r="B16" s="74">
        <v>31919200</v>
      </c>
      <c r="C16" s="74"/>
      <c r="D16" s="78"/>
      <c r="E16" s="77" t="s">
        <v>48</v>
      </c>
      <c r="F16" s="66"/>
      <c r="G16" s="64"/>
      <c r="H16" s="64"/>
      <c r="I16" s="64"/>
      <c r="J16" s="66"/>
      <c r="K16" s="64"/>
      <c r="L16" s="64"/>
      <c r="M16" s="64"/>
      <c r="N16" s="64"/>
      <c r="O16" s="64"/>
      <c r="P16" s="64"/>
      <c r="Q16" s="64"/>
      <c r="R16" s="65"/>
      <c r="S16" s="37" t="s">
        <v>18</v>
      </c>
    </row>
    <row r="17" spans="1:19" ht="15" x14ac:dyDescent="0.25">
      <c r="A17" s="31" t="s">
        <v>44</v>
      </c>
      <c r="B17" s="74">
        <v>31910100</v>
      </c>
      <c r="C17" s="74"/>
      <c r="D17" s="78"/>
      <c r="E17" s="77" t="s">
        <v>52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36" t="s">
        <v>38</v>
      </c>
    </row>
    <row r="18" spans="1:19" ht="15" x14ac:dyDescent="0.25">
      <c r="A18" s="31" t="s">
        <v>49</v>
      </c>
      <c r="B18" s="74">
        <v>31910100</v>
      </c>
      <c r="C18" s="74"/>
      <c r="D18" s="78"/>
      <c r="E18" s="77" t="s">
        <v>52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  <c r="S18" s="36" t="s">
        <v>38</v>
      </c>
    </row>
    <row r="19" spans="1:19" ht="15" x14ac:dyDescent="0.25">
      <c r="B19" s="79"/>
      <c r="C19" s="79"/>
      <c r="D19" s="80"/>
      <c r="E19" s="79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9" ht="15" x14ac:dyDescent="0.25">
      <c r="B20" s="25"/>
      <c r="C20" s="25"/>
      <c r="D20" s="81"/>
      <c r="E20" s="25"/>
      <c r="F20" s="69">
        <f t="shared" ref="F20:R20" si="0">F6+F7+F8+F9-F10+F11-F12+F13+F14+F15-F16+F17-F18</f>
        <v>3885984.9699999997</v>
      </c>
      <c r="G20" s="69">
        <f t="shared" si="0"/>
        <v>3017525.46</v>
      </c>
      <c r="H20" s="69">
        <f t="shared" si="0"/>
        <v>3012238.5100000002</v>
      </c>
      <c r="I20" s="69">
        <f t="shared" si="0"/>
        <v>3978710.73</v>
      </c>
      <c r="J20" s="69">
        <f t="shared" si="0"/>
        <v>3210081.85</v>
      </c>
      <c r="K20" s="69">
        <f t="shared" si="0"/>
        <v>3195276.5399999996</v>
      </c>
      <c r="L20" s="69">
        <f t="shared" si="0"/>
        <v>3202028.58</v>
      </c>
      <c r="M20" s="69">
        <f t="shared" si="0"/>
        <v>3528722.3899999997</v>
      </c>
      <c r="N20" s="69">
        <f t="shared" si="0"/>
        <v>3215675.75</v>
      </c>
      <c r="O20" s="69">
        <f t="shared" si="0"/>
        <v>3389050.0299999993</v>
      </c>
      <c r="P20" s="69">
        <f t="shared" si="0"/>
        <v>989848.79</v>
      </c>
      <c r="Q20" s="69">
        <f t="shared" si="0"/>
        <v>5861619.4300000006</v>
      </c>
      <c r="R20" s="60">
        <f t="shared" si="0"/>
        <v>501175.33999999997</v>
      </c>
    </row>
    <row r="21" spans="1:19" ht="15" x14ac:dyDescent="0.25">
      <c r="C21" s="26" t="s">
        <v>69</v>
      </c>
    </row>
    <row r="25" spans="1:19" x14ac:dyDescent="0.2">
      <c r="N25" s="42"/>
    </row>
    <row r="26" spans="1:19" x14ac:dyDescent="0.2">
      <c r="N26" s="42"/>
      <c r="O26" s="42"/>
    </row>
    <row r="27" spans="1:19" x14ac:dyDescent="0.2">
      <c r="N27" s="42"/>
    </row>
    <row r="28" spans="1:19" x14ac:dyDescent="0.2">
      <c r="N28" s="42"/>
      <c r="O28" s="42"/>
    </row>
    <row r="29" spans="1:19" x14ac:dyDescent="0.2">
      <c r="G29" s="42"/>
      <c r="N29" s="84"/>
    </row>
    <row r="30" spans="1:19" x14ac:dyDescent="0.2">
      <c r="G30" s="42"/>
    </row>
    <row r="31" spans="1:19" x14ac:dyDescent="0.2">
      <c r="G31" s="42"/>
    </row>
  </sheetData>
  <mergeCells count="1">
    <mergeCell ref="F2:Q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C6 C11:D11 C7:D8 C12:D12 C14:D14 C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1 - Pessoal Defensoria</vt:lpstr>
      <vt:lpstr>Anexo 5 - Disponibilidade Caixa</vt:lpstr>
      <vt:lpstr>Anexo 6 - Simplificado</vt:lpstr>
      <vt:lpstr>Base 2018</vt:lpstr>
    </vt:vector>
  </TitlesOfParts>
  <Company>Ministério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Edione Bernardino</cp:lastModifiedBy>
  <cp:lastPrinted>2019-05-09T13:41:51Z</cp:lastPrinted>
  <dcterms:created xsi:type="dcterms:W3CDTF">2001-09-06T15:18:59Z</dcterms:created>
  <dcterms:modified xsi:type="dcterms:W3CDTF">2019-05-09T13:45:34Z</dcterms:modified>
</cp:coreProperties>
</file>