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ano.gessele\Desktop\"/>
    </mc:Choice>
  </mc:AlternateContent>
  <xr:revisionPtr revIDLastSave="0" documentId="13_ncr:1_{DABE0E36-DCB9-4140-8C95-48324EB186E6}" xr6:coauthVersionLast="47" xr6:coauthVersionMax="47" xr10:uidLastSave="{00000000-0000-0000-0000-000000000000}"/>
  <bookViews>
    <workbookView xWindow="-120" yWindow="-120" windowWidth="29040" windowHeight="15840" xr2:uid="{890C96F7-3979-DE4F-986C-8A49A00AAE84}"/>
  </bookViews>
  <sheets>
    <sheet name="Custo dos Postos" sheetId="1" r:id="rId1"/>
    <sheet name="Custo Postos Detalhado" sheetId="4" r:id="rId2"/>
    <sheet name="Custo Insumos - Mat. Repo." sheetId="2" r:id="rId3"/>
    <sheet name="Serv. Event." sheetId="3" r:id="rId4"/>
  </sheets>
  <definedNames>
    <definedName name="_xlnm._FilterDatabase" localSheetId="2" hidden="1">'Custo Insumos - Mat. Repo.'!$C$1:$C$508</definedName>
    <definedName name="_xlnm._FilterDatabase" localSheetId="3" hidden="1">'Serv. Event.'!$D$1:$D$194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137" i="2"/>
  <c r="G13" i="2"/>
  <c r="G12" i="2"/>
  <c r="G10" i="2"/>
  <c r="G132" i="2"/>
  <c r="G133" i="2"/>
  <c r="G108" i="2"/>
  <c r="G107" i="2"/>
  <c r="G185" i="2"/>
  <c r="G184" i="2"/>
  <c r="G171" i="2"/>
  <c r="G172" i="2"/>
  <c r="H177" i="3"/>
  <c r="H183" i="3"/>
  <c r="M2" i="3" l="1"/>
  <c r="L2" i="2"/>
  <c r="H180" i="3"/>
  <c r="I183" i="3"/>
  <c r="H178" i="3" l="1"/>
  <c r="H179" i="3"/>
  <c r="G14" i="2" l="1"/>
  <c r="G9" i="2" l="1"/>
  <c r="G17" i="2"/>
  <c r="G8" i="2"/>
  <c r="G16" i="2"/>
  <c r="G4" i="2"/>
  <c r="G5" i="2"/>
  <c r="G6" i="2"/>
  <c r="G403" i="2"/>
  <c r="H107" i="2"/>
  <c r="G29" i="2"/>
  <c r="G202" i="2"/>
  <c r="G70" i="2"/>
  <c r="G38" i="2"/>
  <c r="G263" i="2"/>
  <c r="G106" i="2"/>
  <c r="G199" i="2"/>
  <c r="G7" i="2"/>
  <c r="G11" i="2"/>
  <c r="G15" i="2"/>
  <c r="AO10" i="4"/>
  <c r="AO5" i="4"/>
  <c r="AO6" i="4"/>
  <c r="AO7" i="4"/>
  <c r="AO8" i="4"/>
  <c r="AO9" i="4"/>
  <c r="I186" i="3" l="1"/>
  <c r="I180" i="3"/>
  <c r="I5" i="3"/>
  <c r="J5" i="3" s="1"/>
  <c r="I6" i="3"/>
  <c r="J6" i="3" s="1"/>
  <c r="I7" i="3"/>
  <c r="J7" i="3" s="1"/>
  <c r="I8" i="3"/>
  <c r="J8" i="3" s="1"/>
  <c r="I9" i="3"/>
  <c r="J9" i="3" s="1"/>
  <c r="I10" i="3"/>
  <c r="J10" i="3" s="1"/>
  <c r="I11" i="3"/>
  <c r="J11" i="3" s="1"/>
  <c r="I12" i="3"/>
  <c r="J12" i="3" s="1"/>
  <c r="I13" i="3"/>
  <c r="J13" i="3" s="1"/>
  <c r="I14" i="3"/>
  <c r="J14" i="3" s="1"/>
  <c r="I15" i="3"/>
  <c r="J15" i="3" s="1"/>
  <c r="I16" i="3"/>
  <c r="J16" i="3" s="1"/>
  <c r="I17" i="3"/>
  <c r="J17" i="3" s="1"/>
  <c r="I18" i="3"/>
  <c r="J18" i="3" s="1"/>
  <c r="I19" i="3"/>
  <c r="J19" i="3" s="1"/>
  <c r="I20" i="3"/>
  <c r="J20" i="3" s="1"/>
  <c r="I21" i="3"/>
  <c r="J21" i="3" s="1"/>
  <c r="I22" i="3"/>
  <c r="J22" i="3" s="1"/>
  <c r="I23" i="3"/>
  <c r="J23" i="3" s="1"/>
  <c r="I26" i="3"/>
  <c r="J26" i="3" s="1"/>
  <c r="I27" i="3"/>
  <c r="J27" i="3" s="1"/>
  <c r="I28" i="3"/>
  <c r="J28" i="3" s="1"/>
  <c r="I29" i="3"/>
  <c r="J29" i="3" s="1"/>
  <c r="I30" i="3"/>
  <c r="J30" i="3" s="1"/>
  <c r="I33" i="3"/>
  <c r="J33" i="3" s="1"/>
  <c r="I34" i="3"/>
  <c r="J34" i="3" s="1"/>
  <c r="I35" i="3"/>
  <c r="J35" i="3" s="1"/>
  <c r="I36" i="3"/>
  <c r="J36" i="3" s="1"/>
  <c r="I37" i="3"/>
  <c r="J37" i="3" s="1"/>
  <c r="I38" i="3"/>
  <c r="J38" i="3" s="1"/>
  <c r="I41" i="3"/>
  <c r="J41" i="3" s="1"/>
  <c r="I42" i="3"/>
  <c r="J42" i="3" s="1"/>
  <c r="I43" i="3"/>
  <c r="J43" i="3" s="1"/>
  <c r="I44" i="3"/>
  <c r="J44" i="3" s="1"/>
  <c r="I45" i="3"/>
  <c r="J45" i="3" s="1"/>
  <c r="I48" i="3"/>
  <c r="J48" i="3" s="1"/>
  <c r="I49" i="3"/>
  <c r="J49" i="3" s="1"/>
  <c r="I50" i="3"/>
  <c r="J50" i="3" s="1"/>
  <c r="I51" i="3"/>
  <c r="J51" i="3" s="1"/>
  <c r="I52" i="3"/>
  <c r="J52" i="3" s="1"/>
  <c r="I53" i="3"/>
  <c r="J53" i="3" s="1"/>
  <c r="I56" i="3"/>
  <c r="J56" i="3" s="1"/>
  <c r="I57" i="3"/>
  <c r="J57" i="3" s="1"/>
  <c r="I58" i="3"/>
  <c r="J58" i="3" s="1"/>
  <c r="I59" i="3"/>
  <c r="J59" i="3" s="1"/>
  <c r="I60" i="3"/>
  <c r="J60" i="3" s="1"/>
  <c r="I61" i="3"/>
  <c r="J61" i="3" s="1"/>
  <c r="I62" i="3"/>
  <c r="J62" i="3" s="1"/>
  <c r="I63" i="3"/>
  <c r="J63" i="3" s="1"/>
  <c r="I64" i="3"/>
  <c r="J64" i="3" s="1"/>
  <c r="I65" i="3"/>
  <c r="J65" i="3" s="1"/>
  <c r="I66" i="3"/>
  <c r="J66" i="3" s="1"/>
  <c r="I67" i="3"/>
  <c r="J67" i="3" s="1"/>
  <c r="I68" i="3"/>
  <c r="J68" i="3" s="1"/>
  <c r="I69" i="3"/>
  <c r="J69" i="3" s="1"/>
  <c r="I70" i="3"/>
  <c r="J70" i="3" s="1"/>
  <c r="I71" i="3"/>
  <c r="J71" i="3" s="1"/>
  <c r="I72" i="3"/>
  <c r="J72" i="3" s="1"/>
  <c r="I73" i="3"/>
  <c r="J73" i="3" s="1"/>
  <c r="I74" i="3"/>
  <c r="J74" i="3" s="1"/>
  <c r="I75" i="3"/>
  <c r="J75" i="3" s="1"/>
  <c r="I76" i="3"/>
  <c r="J76" i="3" s="1"/>
  <c r="I77" i="3"/>
  <c r="J77" i="3" s="1"/>
  <c r="I78" i="3"/>
  <c r="J78" i="3" s="1"/>
  <c r="I79" i="3"/>
  <c r="J79" i="3" s="1"/>
  <c r="I80" i="3"/>
  <c r="J80" i="3" s="1"/>
  <c r="I81" i="3"/>
  <c r="J81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6" i="3"/>
  <c r="J106" i="3" s="1"/>
  <c r="I107" i="3"/>
  <c r="J107" i="3" s="1"/>
  <c r="I108" i="3"/>
  <c r="J108" i="3" s="1"/>
  <c r="I111" i="3"/>
  <c r="J111" i="3" s="1"/>
  <c r="I112" i="3"/>
  <c r="J112" i="3" s="1"/>
  <c r="I113" i="3"/>
  <c r="J113" i="3" s="1"/>
  <c r="I114" i="3"/>
  <c r="J114" i="3" s="1"/>
  <c r="I115" i="3"/>
  <c r="J115" i="3" s="1"/>
  <c r="I116" i="3"/>
  <c r="J116" i="3" s="1"/>
  <c r="I117" i="3"/>
  <c r="J117" i="3" s="1"/>
  <c r="I118" i="3"/>
  <c r="J118" i="3" s="1"/>
  <c r="I119" i="3"/>
  <c r="J119" i="3" s="1"/>
  <c r="I120" i="3"/>
  <c r="J120" i="3" s="1"/>
  <c r="I121" i="3"/>
  <c r="J121" i="3" s="1"/>
  <c r="I122" i="3"/>
  <c r="J122" i="3" s="1"/>
  <c r="I125" i="3"/>
  <c r="J125" i="3" s="1"/>
  <c r="I126" i="3"/>
  <c r="J126" i="3" s="1"/>
  <c r="I127" i="3"/>
  <c r="J127" i="3" s="1"/>
  <c r="I128" i="3"/>
  <c r="J128" i="3" s="1"/>
  <c r="H202" i="2"/>
  <c r="I202" i="2" s="1"/>
  <c r="H172" i="2"/>
  <c r="H132" i="2"/>
  <c r="I132" i="2" s="1"/>
  <c r="H70" i="2"/>
  <c r="H16" i="2"/>
  <c r="H12" i="2"/>
  <c r="H8" i="2"/>
  <c r="H4" i="2"/>
  <c r="H199" i="2"/>
  <c r="H195" i="2"/>
  <c r="I195" i="2" s="1"/>
  <c r="H193" i="2"/>
  <c r="I193" i="2" s="1"/>
  <c r="H191" i="2"/>
  <c r="I191" i="2" s="1"/>
  <c r="H189" i="2"/>
  <c r="I189" i="2" s="1"/>
  <c r="H187" i="2"/>
  <c r="I187" i="2" s="1"/>
  <c r="H129" i="2"/>
  <c r="I129" i="2" s="1"/>
  <c r="H125" i="2"/>
  <c r="I125" i="2" s="1"/>
  <c r="H121" i="2"/>
  <c r="I121" i="2" s="1"/>
  <c r="H117" i="2"/>
  <c r="I117" i="2" s="1"/>
  <c r="H113" i="2"/>
  <c r="I113" i="2" s="1"/>
  <c r="H109" i="2"/>
  <c r="I109" i="2" s="1"/>
  <c r="H27" i="2"/>
  <c r="I27" i="2" s="1"/>
  <c r="H25" i="2"/>
  <c r="I25" i="2" s="1"/>
  <c r="H23" i="2"/>
  <c r="I23" i="2" s="1"/>
  <c r="H21" i="2"/>
  <c r="I21" i="2" s="1"/>
  <c r="H19" i="2"/>
  <c r="I19" i="2" s="1"/>
  <c r="H18" i="2"/>
  <c r="I18" i="2" s="1"/>
  <c r="H20" i="2"/>
  <c r="I20" i="2" s="1"/>
  <c r="H22" i="2"/>
  <c r="I22" i="2" s="1"/>
  <c r="H24" i="2"/>
  <c r="I24" i="2" s="1"/>
  <c r="H26" i="2"/>
  <c r="I26" i="2" s="1"/>
  <c r="H28" i="2"/>
  <c r="I28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9" i="2"/>
  <c r="I39" i="2" s="1"/>
  <c r="H40" i="2"/>
  <c r="I40" i="2" s="1"/>
  <c r="H41" i="2"/>
  <c r="I41" i="2" s="1"/>
  <c r="H42" i="2"/>
  <c r="I42" i="2" s="1"/>
  <c r="H43" i="2"/>
  <c r="I43" i="2" s="1"/>
  <c r="H44" i="2"/>
  <c r="I44" i="2" s="1"/>
  <c r="H45" i="2"/>
  <c r="I45" i="2" s="1"/>
  <c r="H46" i="2"/>
  <c r="I46" i="2" s="1"/>
  <c r="H47" i="2"/>
  <c r="I47" i="2" s="1"/>
  <c r="H48" i="2"/>
  <c r="I48" i="2" s="1"/>
  <c r="H49" i="2"/>
  <c r="I49" i="2" s="1"/>
  <c r="H50" i="2"/>
  <c r="I50" i="2" s="1"/>
  <c r="H51" i="2"/>
  <c r="I51" i="2" s="1"/>
  <c r="H52" i="2"/>
  <c r="I52" i="2" s="1"/>
  <c r="H53" i="2"/>
  <c r="I53" i="2" s="1"/>
  <c r="H54" i="2"/>
  <c r="I54" i="2" s="1"/>
  <c r="H55" i="2"/>
  <c r="I55" i="2" s="1"/>
  <c r="H56" i="2"/>
  <c r="I56" i="2" s="1"/>
  <c r="H57" i="2"/>
  <c r="I57" i="2" s="1"/>
  <c r="H58" i="2"/>
  <c r="I58" i="2" s="1"/>
  <c r="H59" i="2"/>
  <c r="I59" i="2" s="1"/>
  <c r="H60" i="2"/>
  <c r="I60" i="2" s="1"/>
  <c r="H61" i="2"/>
  <c r="I61" i="2" s="1"/>
  <c r="H62" i="2"/>
  <c r="I62" i="2" s="1"/>
  <c r="H63" i="2"/>
  <c r="I63" i="2" s="1"/>
  <c r="H64" i="2"/>
  <c r="I64" i="2" s="1"/>
  <c r="H65" i="2"/>
  <c r="I65" i="2" s="1"/>
  <c r="H66" i="2"/>
  <c r="I66" i="2" s="1"/>
  <c r="H67" i="2"/>
  <c r="I67" i="2" s="1"/>
  <c r="H68" i="2"/>
  <c r="I68" i="2" s="1"/>
  <c r="H69" i="2"/>
  <c r="I69" i="2" s="1"/>
  <c r="H71" i="2"/>
  <c r="I71" i="2" s="1"/>
  <c r="H72" i="2"/>
  <c r="I72" i="2" s="1"/>
  <c r="H73" i="2"/>
  <c r="I73" i="2" s="1"/>
  <c r="H74" i="2"/>
  <c r="I74" i="2" s="1"/>
  <c r="H75" i="2"/>
  <c r="I75" i="2" s="1"/>
  <c r="H76" i="2"/>
  <c r="I76" i="2" s="1"/>
  <c r="H77" i="2"/>
  <c r="I77" i="2" s="1"/>
  <c r="H78" i="2"/>
  <c r="I78" i="2" s="1"/>
  <c r="H79" i="2"/>
  <c r="I79" i="2" s="1"/>
  <c r="H80" i="2"/>
  <c r="I80" i="2" s="1"/>
  <c r="H81" i="2"/>
  <c r="I81" i="2" s="1"/>
  <c r="H82" i="2"/>
  <c r="I82" i="2" s="1"/>
  <c r="H83" i="2"/>
  <c r="I83" i="2" s="1"/>
  <c r="H84" i="2"/>
  <c r="I84" i="2" s="1"/>
  <c r="H85" i="2"/>
  <c r="I85" i="2" s="1"/>
  <c r="H86" i="2"/>
  <c r="I86" i="2" s="1"/>
  <c r="H87" i="2"/>
  <c r="I87" i="2" s="1"/>
  <c r="H88" i="2"/>
  <c r="I88" i="2" s="1"/>
  <c r="H89" i="2"/>
  <c r="I89" i="2" s="1"/>
  <c r="H90" i="2"/>
  <c r="I90" i="2" s="1"/>
  <c r="H91" i="2"/>
  <c r="I91" i="2" s="1"/>
  <c r="H92" i="2"/>
  <c r="I92" i="2" s="1"/>
  <c r="H93" i="2"/>
  <c r="I93" i="2" s="1"/>
  <c r="H94" i="2"/>
  <c r="I94" i="2" s="1"/>
  <c r="H95" i="2"/>
  <c r="I95" i="2" s="1"/>
  <c r="H96" i="2"/>
  <c r="I96" i="2" s="1"/>
  <c r="H97" i="2"/>
  <c r="I97" i="2" s="1"/>
  <c r="H98" i="2"/>
  <c r="I98" i="2" s="1"/>
  <c r="H99" i="2"/>
  <c r="I99" i="2" s="1"/>
  <c r="H100" i="2"/>
  <c r="I100" i="2" s="1"/>
  <c r="H101" i="2"/>
  <c r="I101" i="2" s="1"/>
  <c r="H102" i="2"/>
  <c r="I102" i="2" s="1"/>
  <c r="H103" i="2"/>
  <c r="I103" i="2" s="1"/>
  <c r="H104" i="2"/>
  <c r="I104" i="2" s="1"/>
  <c r="H105" i="2"/>
  <c r="I105" i="2" s="1"/>
  <c r="H110" i="2"/>
  <c r="I110" i="2" s="1"/>
  <c r="H111" i="2"/>
  <c r="I111" i="2" s="1"/>
  <c r="H112" i="2"/>
  <c r="I112" i="2" s="1"/>
  <c r="H114" i="2"/>
  <c r="I114" i="2" s="1"/>
  <c r="H115" i="2"/>
  <c r="I115" i="2" s="1"/>
  <c r="H116" i="2"/>
  <c r="I116" i="2" s="1"/>
  <c r="H118" i="2"/>
  <c r="I118" i="2" s="1"/>
  <c r="H119" i="2"/>
  <c r="I119" i="2" s="1"/>
  <c r="H120" i="2"/>
  <c r="I120" i="2" s="1"/>
  <c r="H122" i="2"/>
  <c r="I122" i="2" s="1"/>
  <c r="H123" i="2"/>
  <c r="I123" i="2" s="1"/>
  <c r="H124" i="2"/>
  <c r="I124" i="2" s="1"/>
  <c r="H126" i="2"/>
  <c r="I126" i="2" s="1"/>
  <c r="H127" i="2"/>
  <c r="I127" i="2" s="1"/>
  <c r="H128" i="2"/>
  <c r="I128" i="2" s="1"/>
  <c r="H130" i="2"/>
  <c r="I130" i="2" s="1"/>
  <c r="H131" i="2"/>
  <c r="I131" i="2" s="1"/>
  <c r="H134" i="2"/>
  <c r="I134" i="2" s="1"/>
  <c r="H135" i="2"/>
  <c r="I135" i="2" s="1"/>
  <c r="H136" i="2"/>
  <c r="I136" i="2" s="1"/>
  <c r="H138" i="2"/>
  <c r="I138" i="2" s="1"/>
  <c r="H139" i="2"/>
  <c r="I139" i="2" s="1"/>
  <c r="H140" i="2"/>
  <c r="I140" i="2" s="1"/>
  <c r="H141" i="2"/>
  <c r="I141" i="2" s="1"/>
  <c r="H142" i="2"/>
  <c r="I142" i="2" s="1"/>
  <c r="H143" i="2"/>
  <c r="I143" i="2" s="1"/>
  <c r="H144" i="2"/>
  <c r="I144" i="2" s="1"/>
  <c r="H145" i="2"/>
  <c r="I145" i="2" s="1"/>
  <c r="H146" i="2"/>
  <c r="I146" i="2" s="1"/>
  <c r="H147" i="2"/>
  <c r="I147" i="2" s="1"/>
  <c r="H148" i="2"/>
  <c r="I148" i="2" s="1"/>
  <c r="H149" i="2"/>
  <c r="I149" i="2" s="1"/>
  <c r="H150" i="2"/>
  <c r="I150" i="2" s="1"/>
  <c r="H151" i="2"/>
  <c r="I151" i="2" s="1"/>
  <c r="H152" i="2"/>
  <c r="I152" i="2" s="1"/>
  <c r="H153" i="2"/>
  <c r="I153" i="2" s="1"/>
  <c r="H154" i="2"/>
  <c r="I154" i="2" s="1"/>
  <c r="H155" i="2"/>
  <c r="I155" i="2" s="1"/>
  <c r="H156" i="2"/>
  <c r="I156" i="2" s="1"/>
  <c r="H157" i="2"/>
  <c r="I157" i="2" s="1"/>
  <c r="H158" i="2"/>
  <c r="I158" i="2" s="1"/>
  <c r="H159" i="2"/>
  <c r="I159" i="2" s="1"/>
  <c r="H160" i="2"/>
  <c r="I160" i="2" s="1"/>
  <c r="H161" i="2"/>
  <c r="I161" i="2" s="1"/>
  <c r="H162" i="2"/>
  <c r="I162" i="2" s="1"/>
  <c r="H163" i="2"/>
  <c r="I163" i="2" s="1"/>
  <c r="H164" i="2"/>
  <c r="I164" i="2" s="1"/>
  <c r="H165" i="2"/>
  <c r="I165" i="2" s="1"/>
  <c r="H166" i="2"/>
  <c r="I166" i="2" s="1"/>
  <c r="H167" i="2"/>
  <c r="I167" i="2" s="1"/>
  <c r="H168" i="2"/>
  <c r="I168" i="2" s="1"/>
  <c r="H169" i="2"/>
  <c r="I169" i="2" s="1"/>
  <c r="H170" i="2"/>
  <c r="I170" i="2" s="1"/>
  <c r="H173" i="2"/>
  <c r="I173" i="2" s="1"/>
  <c r="H174" i="2"/>
  <c r="I174" i="2" s="1"/>
  <c r="H175" i="2"/>
  <c r="I175" i="2" s="1"/>
  <c r="H176" i="2"/>
  <c r="I176" i="2" s="1"/>
  <c r="H177" i="2"/>
  <c r="I177" i="2" s="1"/>
  <c r="H178" i="2"/>
  <c r="I178" i="2" s="1"/>
  <c r="H179" i="2"/>
  <c r="I179" i="2" s="1"/>
  <c r="H180" i="2"/>
  <c r="I180" i="2" s="1"/>
  <c r="H181" i="2"/>
  <c r="I181" i="2" s="1"/>
  <c r="H182" i="2"/>
  <c r="I182" i="2" s="1"/>
  <c r="H183" i="2"/>
  <c r="I183" i="2" s="1"/>
  <c r="H186" i="2"/>
  <c r="I186" i="2" s="1"/>
  <c r="H188" i="2"/>
  <c r="I188" i="2" s="1"/>
  <c r="H190" i="2"/>
  <c r="I190" i="2" s="1"/>
  <c r="H192" i="2"/>
  <c r="I192" i="2" s="1"/>
  <c r="H194" i="2"/>
  <c r="I194" i="2" s="1"/>
  <c r="H196" i="2"/>
  <c r="I196" i="2" s="1"/>
  <c r="H197" i="2"/>
  <c r="I197" i="2" s="1"/>
  <c r="H198" i="2"/>
  <c r="I198" i="2" s="1"/>
  <c r="H200" i="2"/>
  <c r="I200" i="2" s="1"/>
  <c r="H201" i="2"/>
  <c r="I201" i="2" s="1"/>
  <c r="H203" i="2"/>
  <c r="I203" i="2" s="1"/>
  <c r="H204" i="2"/>
  <c r="I204" i="2" s="1"/>
  <c r="H205" i="2"/>
  <c r="I205" i="2" s="1"/>
  <c r="H206" i="2"/>
  <c r="I206" i="2" s="1"/>
  <c r="H207" i="2"/>
  <c r="I207" i="2" s="1"/>
  <c r="H208" i="2"/>
  <c r="I208" i="2" s="1"/>
  <c r="H209" i="2"/>
  <c r="I209" i="2" s="1"/>
  <c r="H210" i="2"/>
  <c r="I210" i="2" s="1"/>
  <c r="AV11" i="4"/>
  <c r="AV10" i="4"/>
  <c r="AV9" i="4"/>
  <c r="AV8" i="4"/>
  <c r="AV7" i="4"/>
  <c r="AV6" i="4"/>
  <c r="AV5" i="4"/>
  <c r="AV4" i="4"/>
  <c r="AO11" i="4"/>
  <c r="AO4" i="4"/>
  <c r="AO12" i="4" s="1"/>
  <c r="AH11" i="4"/>
  <c r="AH10" i="4"/>
  <c r="AH9" i="4"/>
  <c r="AH8" i="4"/>
  <c r="AH7" i="4"/>
  <c r="AH6" i="4"/>
  <c r="AH5" i="4"/>
  <c r="AH4" i="4"/>
  <c r="AA11" i="4"/>
  <c r="AA10" i="4"/>
  <c r="AA9" i="4"/>
  <c r="AA8" i="4"/>
  <c r="AA7" i="4"/>
  <c r="AA6" i="4"/>
  <c r="AA5" i="4"/>
  <c r="AA4" i="4"/>
  <c r="T4" i="4"/>
  <c r="T5" i="4"/>
  <c r="T6" i="4"/>
  <c r="T7" i="4"/>
  <c r="T8" i="4"/>
  <c r="T9" i="4"/>
  <c r="T10" i="4"/>
  <c r="T11" i="4"/>
  <c r="M11" i="4"/>
  <c r="M10" i="4"/>
  <c r="M9" i="4"/>
  <c r="M8" i="4"/>
  <c r="M7" i="4"/>
  <c r="M6" i="4"/>
  <c r="M5" i="4"/>
  <c r="M4" i="4"/>
  <c r="F11" i="4"/>
  <c r="F10" i="4"/>
  <c r="F9" i="4"/>
  <c r="F8" i="4"/>
  <c r="F7" i="4"/>
  <c r="F6" i="4"/>
  <c r="F5" i="4"/>
  <c r="F4" i="4"/>
  <c r="F12" i="4" l="1"/>
  <c r="F3" i="1" s="1"/>
  <c r="G3" i="1" s="1"/>
  <c r="M12" i="4"/>
  <c r="G4" i="1" s="1"/>
  <c r="H5" i="2"/>
  <c r="I5" i="2" s="1"/>
  <c r="H9" i="2"/>
  <c r="I9" i="2" s="1"/>
  <c r="H13" i="2"/>
  <c r="H17" i="2"/>
  <c r="I17" i="2" s="1"/>
  <c r="H263" i="2"/>
  <c r="I263" i="2" s="1"/>
  <c r="AV12" i="4"/>
  <c r="F9" i="1" s="1"/>
  <c r="G9" i="1" s="1"/>
  <c r="H6" i="2"/>
  <c r="I6" i="2" s="1"/>
  <c r="H10" i="2"/>
  <c r="I10" i="2" s="1"/>
  <c r="H14" i="2"/>
  <c r="I14" i="2" s="1"/>
  <c r="H29" i="2"/>
  <c r="I29" i="2" s="1"/>
  <c r="H137" i="2"/>
  <c r="I137" i="2" s="1"/>
  <c r="H403" i="2"/>
  <c r="I403" i="2" s="1"/>
  <c r="F8" i="1"/>
  <c r="G8" i="1" s="1"/>
  <c r="H7" i="2"/>
  <c r="I7" i="2" s="1"/>
  <c r="H11" i="2"/>
  <c r="I11" i="2" s="1"/>
  <c r="H15" i="2"/>
  <c r="I15" i="2" s="1"/>
  <c r="H108" i="2"/>
  <c r="I108" i="2" s="1"/>
  <c r="J183" i="3"/>
  <c r="I178" i="3"/>
  <c r="J178" i="3" s="1"/>
  <c r="I179" i="3"/>
  <c r="J179" i="3" s="1"/>
  <c r="I70" i="2"/>
  <c r="I172" i="2"/>
  <c r="I199" i="2"/>
  <c r="AH12" i="4"/>
  <c r="F7" i="1" s="1"/>
  <c r="G7" i="1" s="1"/>
  <c r="AA12" i="4"/>
  <c r="F6" i="1" s="1"/>
  <c r="G6" i="1" s="1"/>
  <c r="T12" i="4"/>
  <c r="F5" i="1" s="1"/>
  <c r="G5" i="1" s="1"/>
  <c r="J186" i="3"/>
  <c r="J180" i="3"/>
  <c r="I173" i="3"/>
  <c r="J173" i="3" s="1"/>
  <c r="I174" i="3"/>
  <c r="J174" i="3" s="1"/>
  <c r="I172" i="3"/>
  <c r="J172" i="3" s="1"/>
  <c r="I160" i="3"/>
  <c r="J160" i="3" s="1"/>
  <c r="I161" i="3"/>
  <c r="J161" i="3" s="1"/>
  <c r="I162" i="3"/>
  <c r="J162" i="3" s="1"/>
  <c r="I163" i="3"/>
  <c r="J163" i="3" s="1"/>
  <c r="I164" i="3"/>
  <c r="J164" i="3" s="1"/>
  <c r="I165" i="3"/>
  <c r="J165" i="3" s="1"/>
  <c r="I166" i="3"/>
  <c r="J166" i="3" s="1"/>
  <c r="I167" i="3"/>
  <c r="J167" i="3" s="1"/>
  <c r="I168" i="3"/>
  <c r="J168" i="3" s="1"/>
  <c r="I169" i="3"/>
  <c r="J169" i="3" s="1"/>
  <c r="I159" i="3"/>
  <c r="J159" i="3" s="1"/>
  <c r="I133" i="3"/>
  <c r="J133" i="3" s="1"/>
  <c r="I134" i="3"/>
  <c r="J134" i="3" s="1"/>
  <c r="I135" i="3"/>
  <c r="J135" i="3" s="1"/>
  <c r="I136" i="3"/>
  <c r="J136" i="3" s="1"/>
  <c r="I137" i="3"/>
  <c r="J137" i="3" s="1"/>
  <c r="I138" i="3"/>
  <c r="J138" i="3" s="1"/>
  <c r="I139" i="3"/>
  <c r="J139" i="3" s="1"/>
  <c r="I140" i="3"/>
  <c r="J140" i="3" s="1"/>
  <c r="I141" i="3"/>
  <c r="J141" i="3" s="1"/>
  <c r="I142" i="3"/>
  <c r="J142" i="3" s="1"/>
  <c r="I143" i="3"/>
  <c r="J143" i="3" s="1"/>
  <c r="I144" i="3"/>
  <c r="J144" i="3" s="1"/>
  <c r="I145" i="3"/>
  <c r="J145" i="3" s="1"/>
  <c r="I146" i="3"/>
  <c r="J146" i="3" s="1"/>
  <c r="I147" i="3"/>
  <c r="J147" i="3" s="1"/>
  <c r="I148" i="3"/>
  <c r="J148" i="3" s="1"/>
  <c r="I149" i="3"/>
  <c r="J149" i="3" s="1"/>
  <c r="I150" i="3"/>
  <c r="J150" i="3" s="1"/>
  <c r="I151" i="3"/>
  <c r="J151" i="3" s="1"/>
  <c r="I152" i="3"/>
  <c r="J152" i="3" s="1"/>
  <c r="I153" i="3"/>
  <c r="J153" i="3" s="1"/>
  <c r="I154" i="3"/>
  <c r="J154" i="3" s="1"/>
  <c r="I155" i="3"/>
  <c r="J155" i="3" s="1"/>
  <c r="I156" i="3"/>
  <c r="J156" i="3" s="1"/>
  <c r="I132" i="3"/>
  <c r="J132" i="3" s="1"/>
  <c r="I129" i="3"/>
  <c r="J129" i="3" s="1"/>
  <c r="I8" i="2"/>
  <c r="I12" i="2"/>
  <c r="I13" i="2"/>
  <c r="I16" i="2"/>
  <c r="H211" i="2"/>
  <c r="I211" i="2" s="1"/>
  <c r="H212" i="2"/>
  <c r="I212" i="2" s="1"/>
  <c r="H213" i="2"/>
  <c r="I213" i="2" s="1"/>
  <c r="H214" i="2"/>
  <c r="I214" i="2" s="1"/>
  <c r="H215" i="2"/>
  <c r="I215" i="2" s="1"/>
  <c r="H216" i="2"/>
  <c r="I216" i="2" s="1"/>
  <c r="H217" i="2"/>
  <c r="I217" i="2" s="1"/>
  <c r="H218" i="2"/>
  <c r="I218" i="2" s="1"/>
  <c r="H219" i="2"/>
  <c r="I219" i="2" s="1"/>
  <c r="H220" i="2"/>
  <c r="I220" i="2" s="1"/>
  <c r="H221" i="2"/>
  <c r="I221" i="2" s="1"/>
  <c r="H222" i="2"/>
  <c r="I222" i="2" s="1"/>
  <c r="H223" i="2"/>
  <c r="I223" i="2" s="1"/>
  <c r="H224" i="2"/>
  <c r="I224" i="2" s="1"/>
  <c r="H225" i="2"/>
  <c r="I225" i="2" s="1"/>
  <c r="H226" i="2"/>
  <c r="I226" i="2" s="1"/>
  <c r="H227" i="2"/>
  <c r="I227" i="2" s="1"/>
  <c r="H228" i="2"/>
  <c r="I228" i="2" s="1"/>
  <c r="H229" i="2"/>
  <c r="I229" i="2" s="1"/>
  <c r="H230" i="2"/>
  <c r="I230" i="2" s="1"/>
  <c r="H231" i="2"/>
  <c r="I231" i="2" s="1"/>
  <c r="H232" i="2"/>
  <c r="I232" i="2" s="1"/>
  <c r="H233" i="2"/>
  <c r="I233" i="2" s="1"/>
  <c r="H234" i="2"/>
  <c r="I234" i="2" s="1"/>
  <c r="H235" i="2"/>
  <c r="I235" i="2" s="1"/>
  <c r="H236" i="2"/>
  <c r="I236" i="2" s="1"/>
  <c r="H237" i="2"/>
  <c r="I237" i="2" s="1"/>
  <c r="H238" i="2"/>
  <c r="I238" i="2" s="1"/>
  <c r="H239" i="2"/>
  <c r="I239" i="2" s="1"/>
  <c r="H240" i="2"/>
  <c r="I240" i="2" s="1"/>
  <c r="H241" i="2"/>
  <c r="I241" i="2" s="1"/>
  <c r="H242" i="2"/>
  <c r="I242" i="2" s="1"/>
  <c r="H243" i="2"/>
  <c r="I243" i="2" s="1"/>
  <c r="H244" i="2"/>
  <c r="I244" i="2" s="1"/>
  <c r="H245" i="2"/>
  <c r="I245" i="2" s="1"/>
  <c r="H246" i="2"/>
  <c r="I246" i="2" s="1"/>
  <c r="H247" i="2"/>
  <c r="I247" i="2" s="1"/>
  <c r="H248" i="2"/>
  <c r="I248" i="2" s="1"/>
  <c r="H249" i="2"/>
  <c r="I249" i="2" s="1"/>
  <c r="H250" i="2"/>
  <c r="I250" i="2" s="1"/>
  <c r="H251" i="2"/>
  <c r="I251" i="2" s="1"/>
  <c r="H252" i="2"/>
  <c r="I252" i="2" s="1"/>
  <c r="H253" i="2"/>
  <c r="I253" i="2" s="1"/>
  <c r="H254" i="2"/>
  <c r="I254" i="2" s="1"/>
  <c r="H255" i="2"/>
  <c r="I255" i="2" s="1"/>
  <c r="H256" i="2"/>
  <c r="I256" i="2" s="1"/>
  <c r="H257" i="2"/>
  <c r="I257" i="2" s="1"/>
  <c r="H258" i="2"/>
  <c r="I258" i="2" s="1"/>
  <c r="H259" i="2"/>
  <c r="I259" i="2" s="1"/>
  <c r="H260" i="2"/>
  <c r="I260" i="2" s="1"/>
  <c r="H261" i="2"/>
  <c r="I261" i="2" s="1"/>
  <c r="H262" i="2"/>
  <c r="I262" i="2" s="1"/>
  <c r="H264" i="2"/>
  <c r="I264" i="2" s="1"/>
  <c r="H265" i="2"/>
  <c r="I265" i="2" s="1"/>
  <c r="H266" i="2"/>
  <c r="I266" i="2" s="1"/>
  <c r="H267" i="2"/>
  <c r="I267" i="2" s="1"/>
  <c r="H268" i="2"/>
  <c r="I268" i="2" s="1"/>
  <c r="H269" i="2"/>
  <c r="I269" i="2" s="1"/>
  <c r="H270" i="2"/>
  <c r="I270" i="2" s="1"/>
  <c r="H271" i="2"/>
  <c r="I271" i="2" s="1"/>
  <c r="H272" i="2"/>
  <c r="I272" i="2" s="1"/>
  <c r="H273" i="2"/>
  <c r="I273" i="2" s="1"/>
  <c r="H274" i="2"/>
  <c r="I274" i="2" s="1"/>
  <c r="H275" i="2"/>
  <c r="I275" i="2" s="1"/>
  <c r="H276" i="2"/>
  <c r="I276" i="2" s="1"/>
  <c r="H277" i="2"/>
  <c r="I277" i="2" s="1"/>
  <c r="H278" i="2"/>
  <c r="I278" i="2" s="1"/>
  <c r="H279" i="2"/>
  <c r="I279" i="2" s="1"/>
  <c r="H280" i="2"/>
  <c r="I280" i="2" s="1"/>
  <c r="H281" i="2"/>
  <c r="I281" i="2" s="1"/>
  <c r="H282" i="2"/>
  <c r="I282" i="2" s="1"/>
  <c r="H283" i="2"/>
  <c r="I283" i="2" s="1"/>
  <c r="H284" i="2"/>
  <c r="I284" i="2" s="1"/>
  <c r="H285" i="2"/>
  <c r="I285" i="2" s="1"/>
  <c r="H286" i="2"/>
  <c r="I286" i="2" s="1"/>
  <c r="H287" i="2"/>
  <c r="I287" i="2" s="1"/>
  <c r="H288" i="2"/>
  <c r="I288" i="2" s="1"/>
  <c r="H289" i="2"/>
  <c r="I289" i="2" s="1"/>
  <c r="H290" i="2"/>
  <c r="I290" i="2" s="1"/>
  <c r="H291" i="2"/>
  <c r="I291" i="2" s="1"/>
  <c r="H292" i="2"/>
  <c r="I292" i="2" s="1"/>
  <c r="H293" i="2"/>
  <c r="I293" i="2" s="1"/>
  <c r="H294" i="2"/>
  <c r="I294" i="2" s="1"/>
  <c r="H295" i="2"/>
  <c r="I295" i="2" s="1"/>
  <c r="H296" i="2"/>
  <c r="I296" i="2" s="1"/>
  <c r="H297" i="2"/>
  <c r="I297" i="2" s="1"/>
  <c r="H298" i="2"/>
  <c r="I298" i="2" s="1"/>
  <c r="H299" i="2"/>
  <c r="I299" i="2" s="1"/>
  <c r="H300" i="2"/>
  <c r="I300" i="2" s="1"/>
  <c r="H301" i="2"/>
  <c r="I301" i="2" s="1"/>
  <c r="H302" i="2"/>
  <c r="I302" i="2" s="1"/>
  <c r="H303" i="2"/>
  <c r="I303" i="2" s="1"/>
  <c r="H304" i="2"/>
  <c r="I304" i="2" s="1"/>
  <c r="H305" i="2"/>
  <c r="I305" i="2" s="1"/>
  <c r="H306" i="2"/>
  <c r="I306" i="2" s="1"/>
  <c r="H307" i="2"/>
  <c r="I307" i="2" s="1"/>
  <c r="H308" i="2"/>
  <c r="I308" i="2" s="1"/>
  <c r="H309" i="2"/>
  <c r="I309" i="2" s="1"/>
  <c r="H310" i="2"/>
  <c r="I310" i="2" s="1"/>
  <c r="H311" i="2"/>
  <c r="I311" i="2" s="1"/>
  <c r="H312" i="2"/>
  <c r="I312" i="2" s="1"/>
  <c r="H313" i="2"/>
  <c r="I313" i="2" s="1"/>
  <c r="H314" i="2"/>
  <c r="I314" i="2" s="1"/>
  <c r="H315" i="2"/>
  <c r="I315" i="2" s="1"/>
  <c r="H316" i="2"/>
  <c r="I316" i="2" s="1"/>
  <c r="H317" i="2"/>
  <c r="I317" i="2" s="1"/>
  <c r="H318" i="2"/>
  <c r="I318" i="2" s="1"/>
  <c r="H319" i="2"/>
  <c r="I319" i="2" s="1"/>
  <c r="H320" i="2"/>
  <c r="I320" i="2" s="1"/>
  <c r="H321" i="2"/>
  <c r="I321" i="2" s="1"/>
  <c r="H322" i="2"/>
  <c r="I322" i="2" s="1"/>
  <c r="H323" i="2"/>
  <c r="I323" i="2" s="1"/>
  <c r="H324" i="2"/>
  <c r="I324" i="2" s="1"/>
  <c r="H325" i="2"/>
  <c r="I325" i="2" s="1"/>
  <c r="H326" i="2"/>
  <c r="I326" i="2" s="1"/>
  <c r="H327" i="2"/>
  <c r="I327" i="2" s="1"/>
  <c r="H328" i="2"/>
  <c r="I328" i="2" s="1"/>
  <c r="H329" i="2"/>
  <c r="I329" i="2" s="1"/>
  <c r="H330" i="2"/>
  <c r="I330" i="2" s="1"/>
  <c r="H331" i="2"/>
  <c r="I331" i="2" s="1"/>
  <c r="H332" i="2"/>
  <c r="I332" i="2" s="1"/>
  <c r="H333" i="2"/>
  <c r="I333" i="2" s="1"/>
  <c r="H334" i="2"/>
  <c r="I334" i="2" s="1"/>
  <c r="H335" i="2"/>
  <c r="I335" i="2" s="1"/>
  <c r="H336" i="2"/>
  <c r="I336" i="2" s="1"/>
  <c r="H337" i="2"/>
  <c r="I337" i="2" s="1"/>
  <c r="H338" i="2"/>
  <c r="I338" i="2" s="1"/>
  <c r="H339" i="2"/>
  <c r="I339" i="2" s="1"/>
  <c r="H340" i="2"/>
  <c r="I340" i="2" s="1"/>
  <c r="H341" i="2"/>
  <c r="I341" i="2" s="1"/>
  <c r="H342" i="2"/>
  <c r="I342" i="2" s="1"/>
  <c r="H343" i="2"/>
  <c r="I343" i="2" s="1"/>
  <c r="H344" i="2"/>
  <c r="I344" i="2" s="1"/>
  <c r="H345" i="2"/>
  <c r="I345" i="2" s="1"/>
  <c r="H346" i="2"/>
  <c r="I346" i="2" s="1"/>
  <c r="H347" i="2"/>
  <c r="I347" i="2" s="1"/>
  <c r="H348" i="2"/>
  <c r="I348" i="2" s="1"/>
  <c r="H349" i="2"/>
  <c r="I349" i="2" s="1"/>
  <c r="H350" i="2"/>
  <c r="I350" i="2" s="1"/>
  <c r="H351" i="2"/>
  <c r="I351" i="2" s="1"/>
  <c r="H352" i="2"/>
  <c r="I352" i="2" s="1"/>
  <c r="H353" i="2"/>
  <c r="I353" i="2" s="1"/>
  <c r="H354" i="2"/>
  <c r="I354" i="2" s="1"/>
  <c r="H355" i="2"/>
  <c r="I355" i="2" s="1"/>
  <c r="H356" i="2"/>
  <c r="I356" i="2" s="1"/>
  <c r="H357" i="2"/>
  <c r="I357" i="2" s="1"/>
  <c r="H358" i="2"/>
  <c r="I358" i="2" s="1"/>
  <c r="H359" i="2"/>
  <c r="I359" i="2" s="1"/>
  <c r="H360" i="2"/>
  <c r="I360" i="2" s="1"/>
  <c r="H361" i="2"/>
  <c r="I361" i="2" s="1"/>
  <c r="H362" i="2"/>
  <c r="I362" i="2" s="1"/>
  <c r="H363" i="2"/>
  <c r="I363" i="2" s="1"/>
  <c r="H364" i="2"/>
  <c r="I364" i="2" s="1"/>
  <c r="H365" i="2"/>
  <c r="I365" i="2" s="1"/>
  <c r="H366" i="2"/>
  <c r="I366" i="2" s="1"/>
  <c r="H367" i="2"/>
  <c r="I367" i="2" s="1"/>
  <c r="H368" i="2"/>
  <c r="I368" i="2" s="1"/>
  <c r="H369" i="2"/>
  <c r="I369" i="2" s="1"/>
  <c r="H370" i="2"/>
  <c r="I370" i="2" s="1"/>
  <c r="H371" i="2"/>
  <c r="I371" i="2" s="1"/>
  <c r="H372" i="2"/>
  <c r="I372" i="2" s="1"/>
  <c r="H373" i="2"/>
  <c r="I373" i="2" s="1"/>
  <c r="H374" i="2"/>
  <c r="I374" i="2" s="1"/>
  <c r="H375" i="2"/>
  <c r="I375" i="2" s="1"/>
  <c r="H376" i="2"/>
  <c r="I376" i="2" s="1"/>
  <c r="H377" i="2"/>
  <c r="I377" i="2" s="1"/>
  <c r="H378" i="2"/>
  <c r="I378" i="2" s="1"/>
  <c r="H379" i="2"/>
  <c r="I379" i="2" s="1"/>
  <c r="H380" i="2"/>
  <c r="I380" i="2" s="1"/>
  <c r="H381" i="2"/>
  <c r="I381" i="2" s="1"/>
  <c r="H382" i="2"/>
  <c r="I382" i="2" s="1"/>
  <c r="H383" i="2"/>
  <c r="I383" i="2" s="1"/>
  <c r="H384" i="2"/>
  <c r="I384" i="2" s="1"/>
  <c r="H385" i="2"/>
  <c r="I385" i="2" s="1"/>
  <c r="H386" i="2"/>
  <c r="I386" i="2" s="1"/>
  <c r="H387" i="2"/>
  <c r="I387" i="2" s="1"/>
  <c r="H388" i="2"/>
  <c r="I388" i="2" s="1"/>
  <c r="H389" i="2"/>
  <c r="I389" i="2" s="1"/>
  <c r="H390" i="2"/>
  <c r="I390" i="2" s="1"/>
  <c r="H391" i="2"/>
  <c r="I391" i="2" s="1"/>
  <c r="H392" i="2"/>
  <c r="I392" i="2" s="1"/>
  <c r="H393" i="2"/>
  <c r="I393" i="2" s="1"/>
  <c r="H394" i="2"/>
  <c r="I394" i="2" s="1"/>
  <c r="H395" i="2"/>
  <c r="I395" i="2" s="1"/>
  <c r="H396" i="2"/>
  <c r="I396" i="2" s="1"/>
  <c r="H397" i="2"/>
  <c r="I397" i="2" s="1"/>
  <c r="H398" i="2"/>
  <c r="I398" i="2" s="1"/>
  <c r="H399" i="2"/>
  <c r="I399" i="2" s="1"/>
  <c r="H400" i="2"/>
  <c r="I400" i="2" s="1"/>
  <c r="H401" i="2"/>
  <c r="I401" i="2" s="1"/>
  <c r="H402" i="2"/>
  <c r="I402" i="2" s="1"/>
  <c r="H404" i="2"/>
  <c r="I404" i="2" s="1"/>
  <c r="H405" i="2"/>
  <c r="I405" i="2" s="1"/>
  <c r="H406" i="2"/>
  <c r="I406" i="2" s="1"/>
  <c r="H407" i="2"/>
  <c r="I407" i="2" s="1"/>
  <c r="H408" i="2"/>
  <c r="I408" i="2" s="1"/>
  <c r="H409" i="2"/>
  <c r="I409" i="2" s="1"/>
  <c r="H410" i="2"/>
  <c r="I410" i="2" s="1"/>
  <c r="H411" i="2"/>
  <c r="I411" i="2" s="1"/>
  <c r="H412" i="2"/>
  <c r="I412" i="2" s="1"/>
  <c r="H413" i="2"/>
  <c r="I413" i="2" s="1"/>
  <c r="H414" i="2"/>
  <c r="I414" i="2" s="1"/>
  <c r="H415" i="2"/>
  <c r="I415" i="2" s="1"/>
  <c r="H416" i="2"/>
  <c r="I416" i="2" s="1"/>
  <c r="H417" i="2"/>
  <c r="I417" i="2" s="1"/>
  <c r="H418" i="2"/>
  <c r="I418" i="2" s="1"/>
  <c r="H419" i="2"/>
  <c r="I419" i="2" s="1"/>
  <c r="H420" i="2"/>
  <c r="I420" i="2" s="1"/>
  <c r="H421" i="2"/>
  <c r="I421" i="2" s="1"/>
  <c r="H422" i="2"/>
  <c r="I422" i="2" s="1"/>
  <c r="H423" i="2"/>
  <c r="I423" i="2" s="1"/>
  <c r="H424" i="2"/>
  <c r="I424" i="2" s="1"/>
  <c r="H425" i="2"/>
  <c r="I425" i="2" s="1"/>
  <c r="H426" i="2"/>
  <c r="I426" i="2" s="1"/>
  <c r="H427" i="2"/>
  <c r="I427" i="2" s="1"/>
  <c r="H428" i="2"/>
  <c r="I428" i="2" s="1"/>
  <c r="H429" i="2"/>
  <c r="I429" i="2" s="1"/>
  <c r="H430" i="2"/>
  <c r="I430" i="2" s="1"/>
  <c r="H431" i="2"/>
  <c r="I431" i="2" s="1"/>
  <c r="H432" i="2"/>
  <c r="I432" i="2" s="1"/>
  <c r="H433" i="2"/>
  <c r="I433" i="2" s="1"/>
  <c r="H434" i="2"/>
  <c r="I434" i="2" s="1"/>
  <c r="H435" i="2"/>
  <c r="I435" i="2" s="1"/>
  <c r="H436" i="2"/>
  <c r="I436" i="2" s="1"/>
  <c r="H437" i="2"/>
  <c r="I437" i="2" s="1"/>
  <c r="H438" i="2"/>
  <c r="I438" i="2" s="1"/>
  <c r="H439" i="2"/>
  <c r="I439" i="2" s="1"/>
  <c r="H440" i="2"/>
  <c r="I440" i="2" s="1"/>
  <c r="H441" i="2"/>
  <c r="I441" i="2" s="1"/>
  <c r="H442" i="2"/>
  <c r="I442" i="2" s="1"/>
  <c r="H443" i="2"/>
  <c r="I443" i="2" s="1"/>
  <c r="H444" i="2"/>
  <c r="I444" i="2" s="1"/>
  <c r="H445" i="2"/>
  <c r="I445" i="2" s="1"/>
  <c r="H446" i="2"/>
  <c r="I446" i="2" s="1"/>
  <c r="H447" i="2"/>
  <c r="I447" i="2" s="1"/>
  <c r="H448" i="2"/>
  <c r="I448" i="2" s="1"/>
  <c r="H449" i="2"/>
  <c r="I449" i="2" s="1"/>
  <c r="H450" i="2"/>
  <c r="I450" i="2" s="1"/>
  <c r="H451" i="2"/>
  <c r="I451" i="2" s="1"/>
  <c r="H452" i="2"/>
  <c r="I452" i="2" s="1"/>
  <c r="H453" i="2"/>
  <c r="I453" i="2" s="1"/>
  <c r="H454" i="2"/>
  <c r="I454" i="2" s="1"/>
  <c r="H455" i="2"/>
  <c r="I455" i="2" s="1"/>
  <c r="H456" i="2"/>
  <c r="I456" i="2" s="1"/>
  <c r="H457" i="2"/>
  <c r="I457" i="2" s="1"/>
  <c r="H458" i="2"/>
  <c r="I458" i="2" s="1"/>
  <c r="H459" i="2"/>
  <c r="I459" i="2" s="1"/>
  <c r="H460" i="2"/>
  <c r="I460" i="2" s="1"/>
  <c r="H461" i="2"/>
  <c r="I461" i="2" s="1"/>
  <c r="H462" i="2"/>
  <c r="I462" i="2" s="1"/>
  <c r="H463" i="2"/>
  <c r="I463" i="2" s="1"/>
  <c r="H464" i="2"/>
  <c r="I464" i="2" s="1"/>
  <c r="H465" i="2"/>
  <c r="I465" i="2" s="1"/>
  <c r="H466" i="2"/>
  <c r="I466" i="2" s="1"/>
  <c r="H467" i="2"/>
  <c r="I467" i="2" s="1"/>
  <c r="H468" i="2"/>
  <c r="I468" i="2" s="1"/>
  <c r="H469" i="2"/>
  <c r="I469" i="2" s="1"/>
  <c r="H470" i="2"/>
  <c r="I470" i="2" s="1"/>
  <c r="H471" i="2"/>
  <c r="I471" i="2" s="1"/>
  <c r="H472" i="2"/>
  <c r="I472" i="2" s="1"/>
  <c r="H473" i="2"/>
  <c r="I473" i="2" s="1"/>
  <c r="H474" i="2"/>
  <c r="I474" i="2" s="1"/>
  <c r="H475" i="2"/>
  <c r="I475" i="2" s="1"/>
  <c r="H476" i="2"/>
  <c r="I476" i="2" s="1"/>
  <c r="H477" i="2"/>
  <c r="I477" i="2" s="1"/>
  <c r="H478" i="2"/>
  <c r="I478" i="2" s="1"/>
  <c r="H479" i="2"/>
  <c r="I479" i="2" s="1"/>
  <c r="H480" i="2"/>
  <c r="I480" i="2" s="1"/>
  <c r="H481" i="2"/>
  <c r="I481" i="2" s="1"/>
  <c r="H482" i="2"/>
  <c r="I482" i="2" s="1"/>
  <c r="H483" i="2"/>
  <c r="I483" i="2" s="1"/>
  <c r="H484" i="2"/>
  <c r="I484" i="2" s="1"/>
  <c r="H485" i="2"/>
  <c r="I485" i="2" s="1"/>
  <c r="H486" i="2"/>
  <c r="I486" i="2" s="1"/>
  <c r="H487" i="2"/>
  <c r="I487" i="2" s="1"/>
  <c r="H488" i="2"/>
  <c r="I488" i="2" s="1"/>
  <c r="H489" i="2"/>
  <c r="I489" i="2" s="1"/>
  <c r="H490" i="2"/>
  <c r="I490" i="2" s="1"/>
  <c r="H491" i="2"/>
  <c r="I491" i="2" s="1"/>
  <c r="H492" i="2"/>
  <c r="I492" i="2" s="1"/>
  <c r="H493" i="2"/>
  <c r="I493" i="2" s="1"/>
  <c r="H494" i="2"/>
  <c r="I494" i="2" s="1"/>
  <c r="H495" i="2"/>
  <c r="I495" i="2" s="1"/>
  <c r="H496" i="2"/>
  <c r="I496" i="2" s="1"/>
  <c r="H497" i="2"/>
  <c r="I497" i="2" s="1"/>
  <c r="H498" i="2"/>
  <c r="I498" i="2" s="1"/>
  <c r="H499" i="2"/>
  <c r="I499" i="2" s="1"/>
  <c r="H500" i="2"/>
  <c r="I500" i="2" s="1"/>
  <c r="H501" i="2"/>
  <c r="I501" i="2" s="1"/>
  <c r="I4" i="2"/>
  <c r="I177" i="3" l="1"/>
  <c r="J177" i="3" s="1"/>
  <c r="J188" i="3" s="1"/>
  <c r="H38" i="2"/>
  <c r="I38" i="2" s="1"/>
  <c r="I107" i="2"/>
  <c r="H133" i="2"/>
  <c r="I133" i="2" s="1"/>
  <c r="H106" i="2"/>
  <c r="I106" i="2" s="1"/>
  <c r="H171" i="2"/>
  <c r="I171" i="2" s="1"/>
  <c r="H185" i="2"/>
  <c r="I185" i="2" s="1"/>
  <c r="H184" i="2"/>
  <c r="I184" i="2" s="1"/>
  <c r="I503" i="2" l="1"/>
  <c r="H3" i="1"/>
  <c r="I3" i="1" s="1"/>
  <c r="J3" i="1" s="1"/>
</calcChain>
</file>

<file path=xl/sharedStrings.xml><?xml version="1.0" encoding="utf-8"?>
<sst xmlns="http://schemas.openxmlformats.org/spreadsheetml/2006/main" count="2483" uniqueCount="919">
  <si>
    <t>Previsão de Custo Postos de Trabalho</t>
  </si>
  <si>
    <t>Item</t>
  </si>
  <si>
    <t>Posto de Trabalho</t>
  </si>
  <si>
    <t>Turno</t>
  </si>
  <si>
    <t>Carga horária semanal (H)</t>
  </si>
  <si>
    <t>Total por posto de trabalho</t>
  </si>
  <si>
    <t>Custo Total/mês</t>
  </si>
  <si>
    <t>Custo Total p/ 12 meses do contrato (sem BDI)</t>
  </si>
  <si>
    <t>Custo Total p/ 12 meses do contrato (com BDI)</t>
  </si>
  <si>
    <t>Servente</t>
  </si>
  <si>
    <t>Diurno</t>
  </si>
  <si>
    <t>Carpinteiro</t>
  </si>
  <si>
    <t>Eletricista</t>
  </si>
  <si>
    <t>Encanador</t>
  </si>
  <si>
    <t>Pedreiro</t>
  </si>
  <si>
    <t>Pintor</t>
  </si>
  <si>
    <t>Mestre de obras/Encarregado</t>
  </si>
  <si>
    <t>BDI</t>
  </si>
  <si>
    <t>INSUMOS MANUTENÇÃO PREDIAL</t>
  </si>
  <si>
    <t>ITEM</t>
  </si>
  <si>
    <t>CÓDIGO</t>
  </si>
  <si>
    <t>BANCO</t>
  </si>
  <si>
    <t>DESCRIÇÃO INSUMO</t>
  </si>
  <si>
    <t>UNID</t>
  </si>
  <si>
    <t>QUANTIDADE</t>
  </si>
  <si>
    <t>CUSTO UNITÁRIO (R$)</t>
  </si>
  <si>
    <t>PREÇO UNITÁRIO (R$)</t>
  </si>
  <si>
    <t>TOTAL (R$)</t>
  </si>
  <si>
    <t>PM</t>
  </si>
  <si>
    <t>Abraçadeira em PVC rígido para tubo
soldável, água fria, 20mm, marca Tigre,
Amanco ou similar</t>
  </si>
  <si>
    <t xml:space="preserve">UN    </t>
  </si>
  <si>
    <t>Abraçadeira em PVC rígido para tubo
soldável, água fria, 25mm, marca Tigre,
Amanco ou similar</t>
  </si>
  <si>
    <t>ABRACADEIRA EM ACO PARA
AMARRACAO DE ELETRODUTOS, TIPO
D, COM 1" E PARAFUSO DE FIXACAO</t>
  </si>
  <si>
    <t>ABRACADEIRA EM ACO PARA
AMARRACAO DE ELETRODUTOS, TIPO
D, COM 1/2" E PARAFUSO DE FIXACAO</t>
  </si>
  <si>
    <t>Abraçadeira tipo lacre “enforca-gato” em
nylon cor branca, com proteção UV, 100 x 2,5
mm (comprimento x largura), tensão de
ruptura aproximada 8 kgf, (100 unid)</t>
  </si>
  <si>
    <t>Pcte</t>
  </si>
  <si>
    <t>Abraçadeira tipo lacre “enforca-gato” em
nylon cor branca, com proteção UV, 140 x 3,6
mm (comprimento x largura), tensão de
ruptura aproximada 18 kgf, (100 unid)</t>
  </si>
  <si>
    <t>Abraçadeira tipo lacre “enforca-gato” em
nylon cor branca, com proteção UV, 190 x 4,8
mm (comprimento x largura), tensão de
ruptura aproximada 22 kgf (100 unid)</t>
  </si>
  <si>
    <t>Abraçadeira tipo lacre “enforca-gato” em
nylon cor branca, com proteção UV, 200 x 3,6
mm (comprimento x largura), tensão de
ruptura aproximada 18 kgf, marca Zenith,
Vonder ou similar. (100 unid)</t>
  </si>
  <si>
    <t>Abraçadeira tipo lacre “enforca-gato” em
nylon cor branca, com proteção UV, 300 x 4,8
mm (comprimento x largura), tensão de
ruptura aproximada 22 kgf, marca Zenith,
Vonder ou similar. (50 unid)</t>
  </si>
  <si>
    <t>Abraçadeira tipo lacre “enforca-gato” em
nylon cor branca, com proteção UV, 370 x 7,6
mm (comprimento x largura), tensão de
ruptura aproximada 54 kgf, marca Zenith,
Vonder ou similar. (50 unid)</t>
  </si>
  <si>
    <t>Acabamento para válvula de descarga clássica branca (Docol, Hydra ou similar)</t>
  </si>
  <si>
    <t>Acabamento para válvula de descarga clássica cromada (Docol, Hydra ou similar)</t>
  </si>
  <si>
    <t>Acabamento para válvula de descarga banheiro PNE cromada  (Docol, Hydra ou similar)</t>
  </si>
  <si>
    <t>ACIDO MURIATICO, DILUICAO 10% A
12% PARA USO EM LIMPEZA</t>
  </si>
  <si>
    <t>SINAPI</t>
  </si>
  <si>
    <t>ADAPTADOR PVC SOLDAVEL CURTO COM BOLSA E ROSCA, 110 MM X 4", PARA AGUA FRIA</t>
  </si>
  <si>
    <t>ADAPTADOR PVC SOLDAVEL CURTO COM BOLSA E ROSCA, 20 MM X 1/2", PARA AGUA FRIA</t>
  </si>
  <si>
    <t>ADAPTADOR PVC SOLDAVEL CURTO COM BOLSA E ROSCA, 25 MM X 3/4", PARA AGUA FRIA</t>
  </si>
  <si>
    <t>ADAPTADOR PVC SOLDAVEL CURTO COM BOLSA E ROSCA, 32 MM X 1", PARA AGUA FRIA</t>
  </si>
  <si>
    <t>ADAPTADOR PVC SOLDAVEL CURTO COM BOLSA E ROSCA, 40 MM X 1 1/2", PARA AGUA FRIA</t>
  </si>
  <si>
    <t>ADAPTADOR PVC SOLDAVEL CURTO COM BOLSA E ROSCA, 40 MM X 1 1/4", PARA AGUA FRIA</t>
  </si>
  <si>
    <t>ADAPTADOR PVC SOLDAVEL CURTO COM BOLSA E ROSCA, 50 MM X 1 1/4", PARA AGUA FRIA</t>
  </si>
  <si>
    <t>ADAPTADOR PVC SOLDAVEL CURTO COM BOLSA E ROSCA, 50 MM X1 1/2", PARA AGUA FRIA</t>
  </si>
  <si>
    <t>ADAPTADOR PVC SOLDAVEL CURTO COM BOLSA E ROSCA, 60 MM X 2", PARA AGUA FRIA</t>
  </si>
  <si>
    <t>ADAPTADOR PVC SOLDAVEL CURTO COM BOLSA E ROSCA, 75 MM X 2 1/2", PARA AGUA FRIA</t>
  </si>
  <si>
    <t>ADAPTADOR PVC SOLDAVEL CURTO COM BOLSA E ROSCA, 85 MM X 3", PARA AGUA FRIA</t>
  </si>
  <si>
    <t>Adaptador em PVC rígido, soldável, esgoto,
para sifão metálico, junta elástica, 1 1/2” x
40mm, marca Tigre, Amanco ou similar</t>
  </si>
  <si>
    <t>UN</t>
  </si>
  <si>
    <t>ADESIVO PLASTICO PARA PVC, BISNAGA COM 75 GR</t>
  </si>
  <si>
    <t>ADESIVO PLASTICO PARA PVC, FRASCO COM 175 GR</t>
  </si>
  <si>
    <t>ADESIVO PLASTICO PARA PVC, FRASCO COM 850 GR</t>
  </si>
  <si>
    <t>ADESIVO ESTRUTURAL A BASE DE RESINA EPOXI PARA INJEÇÃO EM TRINCAS, BICOMPONENTE, BAIXA VISCOSIDADE</t>
  </si>
  <si>
    <t xml:space="preserve">KG    </t>
  </si>
  <si>
    <t>ADESIVO ESTRUTURAL A BASE DE
RESINA EPOXI, BICOMPONENTE,
PASTOSO (TIXOTROPICO)</t>
  </si>
  <si>
    <t>ADESIVO ESTRUTURAL A BASE DE
RESINA EPOXI, BICOMPONENTE,
FLUIDO</t>
  </si>
  <si>
    <t>ADITIVO ADESIVO LIQUIDO PARA ARGAMASSAS DE REVESTIMENTOS CIMENTICIOS</t>
  </si>
  <si>
    <t xml:space="preserve">L     </t>
  </si>
  <si>
    <t>SELANTE TIPO VEDA CALHA PARA METAL E FIBROCIMENTO</t>
  </si>
  <si>
    <t>ALONGADOR/PROLONGADOR EXTENSÃO TORNEIRA 1/2 CROMADO PEQUENO (aprox. 4cm)</t>
  </si>
  <si>
    <t>ANEL BORRACHA DN 100 MM, PARA TUBO SERIE REFORCADA ESGOTO PREDIAL</t>
  </si>
  <si>
    <t>ANEL BORRACHA DN 75 MM, PARA TUBO SERIE REFORCADA ESGOTO PREDIAL</t>
  </si>
  <si>
    <t>ANEL BORRACHA PARA TUBO ESGOTO PREDIAL DN 50 MM (NBR 5688)</t>
  </si>
  <si>
    <t>ANEL BORRACHA PARA TUBO ESGOTO PREDIAL DN 75 MM (NBR 5688)</t>
  </si>
  <si>
    <t>ANEL BORRACHA PARA TUBO ESGOTO PREDIAL, DN 100 MM (NBR 5688)</t>
  </si>
  <si>
    <t>ANEL BORRACHA, DN 150 MM, PARA TUBO SERIE REFORCADA ESGOTO PREDIAL</t>
  </si>
  <si>
    <t>ANEL BORRACHA, DN 50 MM, PARA TUBO SERIE REFORCADA ESGOTO PREDIAL</t>
  </si>
  <si>
    <t>ANEL BORRACHA, PARA TUBO/CONEXAO PVC PBA, DN 100 MM, PARA REDE AGUA</t>
  </si>
  <si>
    <t>ANEL BORRACHA, PARA TUBO/CONEXAO PVC PBA, DN 50 MM, PARA REDE AGUA</t>
  </si>
  <si>
    <t>ANEL BORRACHA, PARA TUBO/CONEXAO PVC PBA, DN 60 MM, PARA REDE AGUA</t>
  </si>
  <si>
    <t>ANEL BORRACHA, PARA TUBO/CONEXAO PVC PBA, DN 75 MM, PARA REDE AGUA</t>
  </si>
  <si>
    <t>ANEL DE VEDACAO, PVC FLEXIVEL, 100 MM, PARA SAIDA DE BACIA / VASO SANITARIO</t>
  </si>
  <si>
    <t>un</t>
  </si>
  <si>
    <t>ARAME GALVANIZADO 12 BWG, D = 2,76 MM (0,048 KG/M) OU 14 BWG, D = 2,11 MM (0,026 KG/M)</t>
  </si>
  <si>
    <t>ARAME GALVANIZADO 16 BWG, D = 1,65MM (0,0166 KG/M)</t>
  </si>
  <si>
    <t>ARAME GALVANIZADO 18 BWG, D = 1,24MM (0,009 KG/M)</t>
  </si>
  <si>
    <t>ARAME RECOZIDO 16 BWG, D = 1,60 MM (0,016 KG/M) OU 18 BWG, D = 1,25 MM (0,01 KG/M)</t>
  </si>
  <si>
    <t>AREIA FINA - POSTO JAZIDA/FORNECEDOR (RETIRADO NA JAZIDA, SEM TRANSPORTE)</t>
  </si>
  <si>
    <t xml:space="preserve">M3    </t>
  </si>
  <si>
    <t>AREIA MEDIA - POSTO JAZIDA/FORNECEDOR (RETIRADO NA JAZIDA, SEM TRANSPORTE)</t>
  </si>
  <si>
    <t>ARGAMASSA COLANTE AC I PARA CERAMICAS</t>
  </si>
  <si>
    <t>ARGAMASSA COLANTE AC-II</t>
  </si>
  <si>
    <t>ARGAMASSA COLANTE TIPO ACIII</t>
  </si>
  <si>
    <t>ARGAMASSA COLANTE TIPO ACIII E</t>
  </si>
  <si>
    <t>ARGAMASSA POLIMERICA DE REPARO ESTRUTURAL, BICOMPONENTE</t>
  </si>
  <si>
    <t>ARGAMASSA PRONTA PARA CONTRAPISO</t>
  </si>
  <si>
    <t>ARGAMASSA PISO SOBRE PISO</t>
  </si>
  <si>
    <t>ARGAMASSA INDUSTRIALIZADA MULTIUSO, PARA REVESTIMENTO INTERNO E EXTERNO E ASSENTAMENTO DE BLOCOS DIVERSOS</t>
  </si>
  <si>
    <t>ARGAMASSA INDUSTRIALIZADA PARA CHAPISCO COLANTE</t>
  </si>
  <si>
    <t>ASSENTO VASO SANITÁRIO DE PLÁSTICO, TIPO CONVENCIONAL</t>
  </si>
  <si>
    <t>ARRUELA QUADRADA EM ACO GALVANIZADO, DIMENSAO = 38 MM, ESPESSURA = 3MM, DIAMETRO DO FURO= 18 MM</t>
  </si>
  <si>
    <t>AUTOMATICO DE BOIA SUPERIOR / INFERIOR, *15* A / 250 V</t>
  </si>
  <si>
    <t>BACIA SANITARIA (VASO) COM CAIXA ACOPLADA, DE LOUCA BRANCA</t>
  </si>
  <si>
    <t>Baguete em espuma, cor preta, diam. 3/8' para
fixação de vidro em perfil de divisória.</t>
  </si>
  <si>
    <t>M</t>
  </si>
  <si>
    <t>BLOCO CERAMICO (ALVENARIA DE VEDACAO), 4 FUROS, DE 9 X 9 X 19 CM</t>
  </si>
  <si>
    <t>BLOCO CERAMICO (ALVENARIA DE VEDACAO), 8 FUROS, DE 9 X 19 X 19 CM</t>
  </si>
  <si>
    <t>BLOCO CERAMICO (ALVENARIA DE VEDACAO), 8 FUROS, DE 9 X 19 X 29 CM</t>
  </si>
  <si>
    <t>BLOCO CERAMICO (ALVENARIA VEDACAO), 6 FUROS, DE 9 X 14 X 19 CM</t>
  </si>
  <si>
    <t>BOLSA DE LIGACAO EM PVC FLEXIVEL PARA VASO SANITARIO 1.1/2 " (40 MM)</t>
  </si>
  <si>
    <t>BUCHA DE REDUCAO DE PVC, SOLDAVEL, CURTA, COM 25 X 20 MM, PARA AGUA FRIA PREDIAL</t>
  </si>
  <si>
    <t>BUCHA DE REDUCAO DE PVC, SOLDAVEL, CURTA, COM 32 X 25 MM, PARA AGUA FRIA</t>
  </si>
  <si>
    <t>BUCHA DE REDUCAO DE PVC, SOLDAVEL, CURTA, COM 40 X 32 MM, PARA AGUA FRIA</t>
  </si>
  <si>
    <t>BUCHA DE REDUCAO DE PVC, SOLDAVEL, CURTA, COM 50 X 40 MM, PARA AGUA FRIA</t>
  </si>
  <si>
    <t>BUCHA DE REDUCAO DE PVC, SOLDAVEL, CURTA, COM 60 X 50 MM, PARA AGUA FRIA</t>
  </si>
  <si>
    <t>BUCHA DE REDUCAO DE PVC, SOLDAVEL, LONGA, 50 X 40 MM, PARA ESGOTO PREDIAL</t>
  </si>
  <si>
    <t>BUCHA DE NYLON SEM ABA S10, COM PARAFUSO DE 6,10 X 65 MM EM ACO ZINCADO COM ROSCA SOBERBA, CABECA CHATA E FENDA PHILLIPS</t>
  </si>
  <si>
    <t>BUCHA DE NYLON SEM ABA S12, COM PARAFUSO DE 5/16" X 80 MM EM ACO ZINCADO COM ROSCA SOBERBA E CABECA SEXTAVADA</t>
  </si>
  <si>
    <t>BUCHA DE NYLON SEM ABA S4</t>
  </si>
  <si>
    <t>BUCHA DE NYLON SEM ABA S5</t>
  </si>
  <si>
    <t>BUCHA DE NYLON SEM ABA S6, COM PARAFUSO DE 4,20 X 40 MM EM ACO ZINCADO COM ROSCA SOBERBA, CABECA CHATA E FENDA PHILLIPS</t>
  </si>
  <si>
    <t>BUCHA DE NYLON SEM ABA S8, COM PARAFUSO DE 4,80 X 50 MM EM ACO ZINCADO COM ROSCA SOBERBA, CABECA CHATA E FENDA PHILLIPS</t>
  </si>
  <si>
    <t>BUCHA DE NYLON, DIAMETRO DO FURO 8 MM, COMPRIMENTO 40 MM, COM PARAFUSO DE ROSCA SOBERBA, CABECA CHATA, FENDA SIMPLES, 4,8 X 50 MM</t>
  </si>
  <si>
    <t xml:space="preserve">CABO DE ACO GALVANIZADO, DIAMETRO 9,53 MM (3/8"), COM ALMA DE FIBRA 6 X 25 F  </t>
  </si>
  <si>
    <t>CABO DE COBRE, FLEXIVEL, CLASSE 4 OU 5, ISOLACAO EM PVC/A, ANTICHAMA BWF-B, 1 CONDUTOR, 450/750 V, SECAO NOMINAL 2,5 MM2</t>
  </si>
  <si>
    <t xml:space="preserve">M     </t>
  </si>
  <si>
    <t>CABO DE COBRE, FLEXIVEL, CLASSE 4 OU 5, ISOLACAO EM PVC/A, ANTICHAMA BWF-B, COBERTURA PVC-ST1, ANTICHAMA BWF-B, 1 CONDUTOR, 0,6/1 KV, SECAO NOMINAL 1,5 MM2</t>
  </si>
  <si>
    <t>CABO DE COBRE, FLEXIVEL, CLASSE 4 OU 5, ISOLACAO EM PVC/A, ANTICHAMA BWF-B, COBERTURA PVC-ST1, ANTICHAMA BWF-B, 1 CONDUTOR, 0,6/1 KV, SECAO NOMINAL 10 MM2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</si>
  <si>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</si>
  <si>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2,5 MM2</t>
  </si>
  <si>
    <t>CABO DE COBRE, FLEXIVEL, CLASSE 4 OU 5, ISOLACAO EM PVC/A, ANTICHAMA BWF-B, COBERTURA PVC-ST1, ANTICHAMA BWF-B, 1 CONDUTOR, 0,6/1 KV, SECAO NOMINAL 25 MM2</t>
  </si>
  <si>
    <t>CABO DE COBRE, FLEXIVEL, CLASSE 4 OU 5, ISOLACAO EM PVC/A, ANTICHAMA BWF-B, COBERTURA PVC-ST1, ANTICHAMA BWF-B, 1 CONDUTOR, 0,6/1 KV, SECAO NOMINAL 4 MM2</t>
  </si>
  <si>
    <t>CABO DE COBRE, FLEXIVEL, CLASSE 4 OU 5, ISOLACAO EM PVC/A, ANTICHAMA BWF-B, COBERTURA PVC-ST1, ANTICHAMA BWF-B, 1 CONDUTOR, 0,6/1 KV, SECAO NOMINAL 50 MM2</t>
  </si>
  <si>
    <t>CAIBRO APARELHADO *7,5 X 7,5* CM, EM MACARANDUBA, ANGELIM OU EQUIVALENTE DA REGIÃO</t>
  </si>
  <si>
    <t>CAIBRO APARELHADO *6 X 8* CM, EM MACARANDUBA, ANGELIM OU EQUIVALENTE DA REGIÃO</t>
  </si>
  <si>
    <t>CAIXA DE PASSAGEM, EM PVC, DE 4" X 2", PARA ELETRODUTO FLEXIVEL CORRUGADO</t>
  </si>
  <si>
    <t>CAIXA DE PASSAGEM, EM PVC, DE 4" X 4", PARA ELETRODUTO FLEXIVEL CORRUGADO</t>
  </si>
  <si>
    <t>CAIXA SIFONADA PVC, 100 X 100 X 50 MM, COM GRELHA REDONDA BRANCA</t>
  </si>
  <si>
    <t>CAIXA SIFONADA PVC, 150 X 150 X 50 MM, COM GRELHA QUADRADA BRANCA (NBR 5688)</t>
  </si>
  <si>
    <t>CAIXA SIFONADA PVC, 150 X 185 X 75 MM, COM GRELHA QUADRADA BRANCA</t>
  </si>
  <si>
    <t>CAIXA SIFONADA PVC, 250 X 230 X 75 MM, COM TAMPA E PORTA TAMPA QUADRADA BRANCA</t>
  </si>
  <si>
    <t>Canaleta para piso, com adesivo, 60x13x2000
mm, com divisória interna, produzida em
plástico PVC rígido, na cor branca, marca Dexson, Alumbra ou similar</t>
  </si>
  <si>
    <t>Canaleta sistema X, 40x20x2000 mm, com
divisória interna, produzida em plástico PVC
na cor branca, marca
Tramontina, Alumbra ou similar</t>
  </si>
  <si>
    <t>Canaleta sistema X, com adesivo, 20x10x2000
mm, com divisória interna, produzida em
plástico PVC na cor branca, marca Tramontina, Alumbra ou
similar</t>
  </si>
  <si>
    <t>CAP PVC, ROSCAVEL, 1/2", PARA AGUA FRIA PREDIAL</t>
  </si>
  <si>
    <t>CAP PVC, ROSCAVEL, 1", PARA AGUA FRIA PREDIAL</t>
  </si>
  <si>
    <t>CAP PVC, ROSCAVEL, 3/4", PARA AGUA FRIA PREDIAL</t>
  </si>
  <si>
    <t>CAP PVC, SOLDAVEL, 20 MM, PARA AGUA FRIA PREDIAL</t>
  </si>
  <si>
    <t>CAP PVC, SOLDAVEL, 25 MM, PARA AGUA FRIA PREDIAL</t>
  </si>
  <si>
    <t>CAP PVC, SOLDAVEL, 32 MM, PARA AGUA FRIA PREDIAL</t>
  </si>
  <si>
    <t>CAP PVC, SOLDAVEL, 40 MM, PARA AGUA FRIA PREDIAL</t>
  </si>
  <si>
    <t>CAP PVC, SOLDAVEL, 50 MM, PARA AGUA FRIA PREDIAL</t>
  </si>
  <si>
    <t>CAP PVC, SOLDAVEL, DN 100 MM, SERIE NORMAL, PARA ESGOTO PREDIAL</t>
  </si>
  <si>
    <t>CAP PVC, SOLDAVEL, DN 50 MM, SERIE NORMAL, PARA ESGOTO PREDIAL</t>
  </si>
  <si>
    <t>CAP PVC, SOLDAVEL, DN 75 MM, SERIE NORMAL, PARA ESGOTO PREDIAL</t>
  </si>
  <si>
    <t>CAP PVC, SERIE R, DN 150 MM, PARA ESGOTO OU AGUAS PLUVIAIS PREDIAIS</t>
  </si>
  <si>
    <t>CAL HIDRATADA CH-I PARA ARGAMASSAS</t>
  </si>
  <si>
    <t>CALHA QUADRADA DE CHAPA DE ACO GALVANIZADA NUM 24, CORTE 33 CM</t>
  </si>
  <si>
    <t>CHAPA DE GESSO ACARTONADO, RESISTENTE A UMIDADE (RU), COR VERDE, E = 12,5 MM, 1200 X 1800 MM (L X C)</t>
  </si>
  <si>
    <t xml:space="preserve">M2    </t>
  </si>
  <si>
    <t>CHAPA DE GESSO ACARTONADO, STANDARD (ST), COR BRANCA, E = 12,5 MM, 1200 X 1800 MM (L X C)</t>
  </si>
  <si>
    <t>CHAPA DE GESSO ACARTONADO, STANDARD (ST), COR BRANCA, E = 12,5 MM, 1200 X 2400 MM (L X C)</t>
  </si>
  <si>
    <t>CHAPA DE MADEIRA COMPENSADA NAVAL (COM COLA FENOLICA), E = 10 MM, DE *1,60 X 2,20* M</t>
  </si>
  <si>
    <t>CHAPA DE MADEIRA COMPENSADA NAVAL (COM COLA FENOLICA), E = 15 MM, DE *1,60 X 2,20* M</t>
  </si>
  <si>
    <t>CHAPA DE MADEIRA COMPENSADA PLASTIFICADA PARA FORMA DE CONCRETO, DE 2,20 x 1,10 M, E = 10 MM</t>
  </si>
  <si>
    <t>CIMENTO PORTLAND COMPOSTO CP II-32</t>
  </si>
  <si>
    <t>CIMENTO BRANCO</t>
  </si>
  <si>
    <t>COLA BRANCA BASE PVA</t>
  </si>
  <si>
    <t>COLA EPÓXI, SECAGEM 2HORAS, EMBALAGEM 250G (MARCA REF. DUREPOXI OU SIMILAR)</t>
  </si>
  <si>
    <t>COLA PARA PISO VINILICO</t>
  </si>
  <si>
    <t>COLA A BASE DE RESINA SINTETICA PARA CHAPA DE LAMINADO MELAMINICO</t>
  </si>
  <si>
    <t>CONJUNTO DE LIGACAO PARA BACIA SANITARIA AJUSTAVEL, EM PLASTICO BRANCO, COM TUBO, CANOPLA E ESPUDE</t>
  </si>
  <si>
    <t>CONJUNTO DE LIGACAO PARA BACIA SANITARIA EM PLASTICO BRANCO COM TUBO, CANOPLA E ANEL DE EXPANSAO (TUBO 1.1/2 '' X 20 CM)</t>
  </si>
  <si>
    <t>CONVERSOR PARA REGISTRO GAVETA E PRESSAO ABS BLUKIT</t>
  </si>
  <si>
    <t>CURVA PVC CURTA 90 GRAUS, 100 MM, PARA ESGOTO PREDIAL</t>
  </si>
  <si>
    <t>CURVA PVC CURTA 90 GRAUS, DN 40 MM, PARA ESGOTO PREDIAL</t>
  </si>
  <si>
    <t>CURVA PVC CURTA 90 G, DN 50 MM, PARA ESGOTO PREDIAL</t>
  </si>
  <si>
    <t>CURVA PVC CURTA 90 GRAUS, DN 75 MM, PARA ESGOTO PREDIAL</t>
  </si>
  <si>
    <t>CURVA DE PVC 45 GRAUS, SOLDAVEL, 20 MM, PARA AGUA FRIA PREDIAL (NBR 5648)</t>
  </si>
  <si>
    <t>CURVA DE PVC 45 GRAUS, SOLDAVEL, 25 MM, PARA AGUA FRIA PREDIAL (NBR 5648)</t>
  </si>
  <si>
    <t>CURVA DE PVC 45 GRAUS, SOLDAVEL, 32 MM, PARA AGUA FRIA PREDIAL (NBR 5648)</t>
  </si>
  <si>
    <t>CURVA DE PVC 45 GRAUS, SOLDAVEL, 40 MM, PARA AGUA FRIA PREDIAL (NBR 5648)</t>
  </si>
  <si>
    <t>CURVA DE PVC 45 GRAUS, SOLDAVEL, 50 MM, PARA AGUA FRIA PREDIAL (NBR 5648)</t>
  </si>
  <si>
    <t>CURVA DE PVC 45 GRAUS, SOLDAVEL, 60 MM, PARA AGUA FRIA PREDIAL (NBR 5648)</t>
  </si>
  <si>
    <t>CURVA DE PVC 90 GRAUS, SOLDAVEL, 20 MM, PARA AGUA FRIA PREDIAL (NBR 5648)</t>
  </si>
  <si>
    <t>CURVA DE PVC 90 GRAUS, SOLDAVEL, 25 MM, PARA AGUA FRIA PREDIAL (NBR 5648)</t>
  </si>
  <si>
    <t>CURVA DE PVC 90 GRAUS, SOLDAVEL, 32 MM, PARA AGUA FRIA PREDIAL (NBR 5648)</t>
  </si>
  <si>
    <t>CURVA DE PVC 90 GRAUS, SOLDAVEL, 40 MM, PARA AGUA FRIA PREDIAL (NBR 5648)</t>
  </si>
  <si>
    <t>CURVA DE PVC 90 GRAUS, SOLDAVEL, 50 MM, PARA AGUA FRIA PREDIAL (NBR 5648)</t>
  </si>
  <si>
    <t>CURVA DE PVC 90 GRAUS, SOLDAVEL, 60 MM, PARA AGUA FRIA PREDIAL (NBR 5648)</t>
  </si>
  <si>
    <t>DISJUNTOR TIPO DIN/IEC, BIPOLAR DE 6 ATE 32A</t>
  </si>
  <si>
    <t>DISJUNTOR TIPO DIN/IEC, MONOPOLAR DE 6  ATE  32A</t>
  </si>
  <si>
    <t>DISJUNTOR TIPO DIN/IEC, TRIPOLAR DE 10 ATE 50A</t>
  </si>
  <si>
    <t>DISPOSITIVO DPS CLASSE II, 1 POLO, TENSAO MAXIMA DE 175 V, CORRENTE MAXIMA DE *20* KA (TIPO AC)</t>
  </si>
  <si>
    <t>DISPOSITIVO DR, 2 POLOS, SENSIBILIDADE DE 30 MA, CORRENTE DE 40 A, TIPO AC</t>
  </si>
  <si>
    <t>DOBRADICA EM ACO/FERRO, 3 1/2" X  3", E= 1,9  A 2 MM, COM ANEL,  CROMADO OU ZINCADO, TAMPA BOLA, COM PARAFUSOS</t>
  </si>
  <si>
    <t>DOBRADICA EM ACO/FERRO, 3" X 2 1/2", E= 1,2 A 1,8 MM, SEM ANEL, CROMADO OU ZINCADO, TAMPA CHATA, COM PARAFUSOS</t>
  </si>
  <si>
    <t>DOBRADICA EM ACO/FERRO, 3" X 2 1/2", E= 1,9 A 2 MM, SEM ANEL, CROMADO OU ZINCADO, TAMPA BOLA, COM PARAFUSOS</t>
  </si>
  <si>
    <t>DOBRADICA EM LATAO, 3 " X 2 1/2 ", E= 1,9 A 2 MM, COM ANEL, CROMADO, TAMPA BOLA, COM PARAFUSOS</t>
  </si>
  <si>
    <t>ELETRODUTO PVC FLEXIVEL CORRUGADO, COR AMARELA, DE 20 MM</t>
  </si>
  <si>
    <t>ELETRODUTO PVC FLEXIVEL CORRUGADO, COR AMARELA, DE 32 MM</t>
  </si>
  <si>
    <t>ELETRODUTO PVC FLEXIVEL CORRUGADO, REFORCADO, COR LARANJA, DE 25 MM, PARA LAJES E PISOS</t>
  </si>
  <si>
    <t>ELETRODUTO PVC FLEXIVEL CORRUGADO, REFORCADO, COR LARANJA, DE 32 MM, PARA LAJES E PISOS</t>
  </si>
  <si>
    <t>ENGATE / RABICHO FLEXIVEL INOX 1/2 " X 30 CM</t>
  </si>
  <si>
    <t>ENGATE / RABICHO FLEXIVEL INOX 1/2 " X 40 CM</t>
  </si>
  <si>
    <t>ENGATE/RABICHO FLEXIVEL PLASTICO (PVC OU ABS) BRANCO 1/2 " X 30 CM</t>
  </si>
  <si>
    <t>ENGATE/RABICHO FLEXIVEL PLASTICO (PVC OU ABS) BRANCO 1/2 " X 40 CM</t>
  </si>
  <si>
    <t>Espaçador plástico para assentamento de pisos
e revestimentos cerâmicos, 2mm, pacote com
100 peças, marca Juntafácil, Surtek, Juntapiso
ou similar</t>
  </si>
  <si>
    <t>Espaçador plástico para assentamento de pisos
e revestimentos cerâmicos, 3mm, pacote com
100 peças, marca Juntafácil, Surtek, Juntapiso
ou similar</t>
  </si>
  <si>
    <t>ESPELHO CRISTA E=4MM</t>
  </si>
  <si>
    <t>ESPELHO / PLACA CEGA 4" X 2", PARA INSTALACAO DE TOMADAS E INTERRUPTORES</t>
  </si>
  <si>
    <t>ESPELHO / PLACA CEGA 4" X 4", PARA INSTALACAO DE TOMADAS E INTERRUPTORES</t>
  </si>
  <si>
    <t>ESPELHO / PLACA DE 1 POSTO 4" X 2", PARA INSTALACAO DE TOMADAS E INTERRUPTORES</t>
  </si>
  <si>
    <t>ESPELHO / PLACA DE 2 POSTOS 4" X 2", PARA INSTALACAO DE TOMADAS E INTERRUPTORES</t>
  </si>
  <si>
    <t>ESPELHO / PLACA DE 2 POSTOS 4" X 4", PARA INSTALACAO DE TOMADAS E INTERRUPTORES</t>
  </si>
  <si>
    <t>ESPELHO / PLACA DE 3 POSTOS 4" X 2", PARA INSTALACAO DE TOMADAS E INTERRUPTORES</t>
  </si>
  <si>
    <t>ESPELHO / PLACA DE 4 POSTOS 4" X 4", PARA INSTALACAO DE TOMADAS E INTERRUPTORES</t>
  </si>
  <si>
    <t>ESPELHO / PLACA DE 6 POSTOS 4" X 4", PARA INSTALACAO DE TOMADAS E INTERRUPTORES</t>
  </si>
  <si>
    <t>ESPUMA EXPANSIVA DE POLIURETANO, APLICACAO MANUAL - 500 ML</t>
  </si>
  <si>
    <t>ESTOPA</t>
  </si>
  <si>
    <t>Fechadura para armário, cano curto 21mm,
com parafusos, marca Papaiz ou similar.</t>
  </si>
  <si>
    <t>Fechadura para armário, cano longo 31mm,
com parafusos, marca Papaiz ou similar.</t>
  </si>
  <si>
    <t>FECHADURA ESPELHO PARA PORTA DE BANHEIRO, EM ACO INOX (MAQUINA, TESTA E CONTRA-TESTA) E EM ZAMAC (MACANETA, LINGUETA E TRINCOS) COM ACABAMENTO CROMADO, MAQUINA DE 40 MM, INCLUINDO CHAVE TIPO TRANQUETA</t>
  </si>
  <si>
    <t>CJ</t>
  </si>
  <si>
    <t>FECHADURA ESPELHO PARA PORTA DE BANHEIRO, EM ACO INOX (MAQUINA, TESTA E CONTRA-TESTA) E EM ZAMAC (MACANETA, LINGUETA E TRINCOS) COM ACABAMENTO CROMADO, MAQUINA DE 55 MM, INCLUINDO CHAVE TIPO TRANQUETA (CONJUNTO DE FECHADURAS)</t>
  </si>
  <si>
    <t>FECHADURA ESPELHO PARA PORTA EXTERNA, EM ACO INOX (MAQUINA, TESTA E CONTRA-TESTA) E EM ZAMAC (MACANETA, LINGUETA E TRINCOS) COM ACABAMENTO CROMADO, MAQUINA DE 40 MM, INCLUINDO CHAVE TIPO CILINDRO</t>
  </si>
  <si>
    <t>FECHADURA ESPELHO PARA PORTA EXTERNA, EM ACO INOX (MAQUINA, TESTA E CONTRA-TESTA) E EM ZAMAC (MACANETA, LINGUETA E TRINCOS) COM ACABAMENTO CROMADO, MAQUINA DE 55 MM, INCLUINDO CHAVE TIPO CILINDRO</t>
  </si>
  <si>
    <t>FECHADURA ESPELHO PARA PORTA INTERNA, EM ACO INOX (MAQUINA, TESTA E CONTRA-TESTA) E EM ZAMAC (MACANETA, LINGUETA E TRINCOS) COM ACABAMENTO CROMADO, MAQUINA DE 40 MM, INCLUINDO CHAVE TIPO INTERNA</t>
  </si>
  <si>
    <t>FECHADURA ESPELHO PARA PORTA INTERNA, EM ACO INOX (MAQUINA, TESTA E CONTRA-TESTA) E EM ZAMAC (MACANETA, LINGUETA E TRINCOS) COM ACABAMENTO CROMADO, MAQUINA DE 55 MM, INCLUINDO CHAVE TIPO INTERNA</t>
  </si>
  <si>
    <t>FECHADURA ROSETA REDONDA PARA PORTA DE BANHEIRO, EM ACO INOX (MAQUINA, TESTA E CONTRA-TESTA) E EM ZAMAC (MACANETA, LINGUETA E TRINCOS) COM ACABAMENTO CROMADO, MAQUINA DE 40 MM, INCLUINDO CHAVE TIPO TRANQUETA</t>
  </si>
  <si>
    <t>FECHADURA ROSETA REDONDA PARA PORTA DE BANHEIRO, EM ACO INOX (MAQUINA, TESTA E CONTRA-TESTA) E EM ZAMAC (MACANETA, LINGUETA E TRINCOS) COM ACABAMENTO CROMADO, MAQUINA DE 55 MM, INCLUINDO CHAVE TIPO TRANQUETA</t>
  </si>
  <si>
    <t>FECHADURA ROSETA REDONDA PARA PORTA EXTERNA, EM ACO INOX (MAQUINA, TESTA E CONTRA-TESTA) E EM ZAMAC (MACANETA, LINGUETA E TRINCOS) COM ACABAMENTO CROMADO, MAQUINA DE 40 MM, INCLUINDO CHAVE TIPO CILINDRO</t>
  </si>
  <si>
    <t>FECHADURA ROSETA REDONDA PARA PORTA EXTERNA, EM ACO INOX (MAQUINA, TESTA E CONTRA-TESTA) E EM ZAMAC (MACANETA, LINGUETA E TRINCOS) COM ACABAMENTO CROMADO, MAQUINA DE 55 MM, INCLUINDO CHAVE TIPO CILINDRO</t>
  </si>
  <si>
    <t>FECHADURA ROSETA REDONDA PARA PORTA INTERNA, EM ACO INOX (MAQUINA, TESTA E CONTRA-TESTA) E EM ZAMAC (MACANETA, LINGUETA E TRINCOS) COM ACABAMENTO CROMADO, MAQUINA DE 40 MM, INCLUINDO CHAVE TIPO INTERNA (CONJUNTO DE FECHADURAS)</t>
  </si>
  <si>
    <t xml:space="preserve">FECHADURA ROSETA REDONDA PARA PORTA INTERNA, EM ACO INOX (MAQUINA, TESTA E CONTRA-TESTA) E EM ZAMAC (MACANETA, LINGUETA E TRINCOS) COM ACABAMENTO CROMADO, MAQUINA DE 55 MM, INCLUINDO CHAVE TIPO INTERNA </t>
  </si>
  <si>
    <t>FERROLHO COM FECHO / TRINCO REDONDO, EM ACO GALVANIZADO / ZINCADO, DE SOBREPOR, COM COMPRIMENTO DE 2" E ESPESSURA MINIMA DA CHAPA DE 0,90 MM, PARA PORTAS E JANELAS</t>
  </si>
  <si>
    <t xml:space="preserve">Fita antiderrapante safety-walk rolo com 5m </t>
  </si>
  <si>
    <t>FITA DE PAPEL MICROPERFURADO, 50 X 150 MM, PARA TRATAMENTO DE JUNTAS DE CHAPA DE GESSO PARA DRYWALL</t>
  </si>
  <si>
    <t>FITA DE PAPEL REFORCADA COM LAMINA DE METAL PARA REFORCO DE CANTOS DE CHAPA DE GESSO PARA DRYWALL</t>
  </si>
  <si>
    <t>FITA DUPLA FACE DE ALTO DESEMPENHO. FIXAÇÃO PERMANENTE, PARA AMBIENTES INTERNOS E EXTERNOS. DIMENSÕES MÍNIMAS LARGURA 25mm, COMPRIMENTO 2m</t>
  </si>
  <si>
    <t>FITA ISOLANTE ADESIVA ANTICHAMA, USO ATE 750 V, EM ROLO DE 19 MM X 20 M</t>
  </si>
  <si>
    <t>FITA METALICA PERFURADA, L = *18* MM, ROLO DE 30 M, CARGA RECOMENDADA = *30* KGF</t>
  </si>
  <si>
    <t>FITA VEDA ROSCA EM ROLOS DE 18 MM X 10 M (L X C)</t>
  </si>
  <si>
    <t>FITA VEDA ROSCA EM ROLOS DE 18 MM X 50 M (L X C)</t>
  </si>
  <si>
    <t>FORRO DE FIBRA MINERAL EM PLACAS DE 625 X 625 MM, E = 15 MM, BORDA RETA, COM PINTURA ANTIMOFO, APOIADO EM PERFIL DE ACO GALVANIZADO COM 24 MM DE BASE - INSTALADO</t>
  </si>
  <si>
    <t>FORRO DE FIBRA MINERAL EM PLACAS DE 625 X 625 MM, E = 15/16 MM, BORDA REBAIXADA, COM PINTURA ANTIMOFO, APOIADO EM PERFIL DE ACO GALVANIZADO COM 24 MM DE BASE - INSTALADO</t>
  </si>
  <si>
    <t>FORRO DE MADEIRA PINUS OU EQUIVALENTE DA REGIAO, ENCAIXE MACHO/FEMEA COM FRISO, *10 X 1* CM (SEM COLOCACAO)</t>
  </si>
  <si>
    <t>FORRO DE PVC, FRISADO, BRANCO, REGUA DE 10 CM, ESPESSURA DE 8 MM A 10 MM E COMPRIMENTO 6 M (SEM COLOCACAO)</t>
  </si>
  <si>
    <t>FORRO DE PVC, FRISADO, BRANCO, REGUA DE 20 CM, ESPESSURA DE 8 MM A 10 MM E COMPRIMENTO 6 M (SEM COLOCACAO)</t>
  </si>
  <si>
    <t>FUNDO ANTICORROSIVO PARA METAIS FERROSOS (ZARCAO)</t>
  </si>
  <si>
    <t>FUNDO PREPARADOS ACRÍLICO BASE ÁGUA</t>
  </si>
  <si>
    <t>GESSO EM PO PARA REVESTIMENTOS/MOLDURAS/SANCAS</t>
  </si>
  <si>
    <t>GRELHA FIXA, EM PVC BRANCA, QUADRADA, 150 X 150 MM, PARA RALOS E CAIXAS</t>
  </si>
  <si>
    <t>GRELHA FIXA, PVC CROMADA, REDONDA, 150 MM, PARA RALOS E CAIXAS</t>
  </si>
  <si>
    <t>IMPERMEABILIZANTE FLEXIVEL BRANCO DE BASE ACRILICA PARA COBERTURAS</t>
  </si>
  <si>
    <t>INTERRUPTOR PARALELO + TOMADA 2P+T 10A, 250V, CONJUNTO MONTADO PARA EMBUTIR 4" X 2" (PLACA + SUPORTE + MODULOS)</t>
  </si>
  <si>
    <t>INTERRUPTOR PARALELO 10A, 250V, CONJUNTO MONTADO PARA EMBUTIR 4" X 2" (PLACA + SUPORTE + MODULO)</t>
  </si>
  <si>
    <t>INTERRUPTOR SIMPLES + INTERRUPTOR PARALELO + TOMADA 2P+T 10A, 250V, CONJUNTO MONTADO PARA EMBUTIR 4" X 2" (PLACA + SUPORTE + MODULOS)</t>
  </si>
  <si>
    <t>INTERRUPTOR SIMPLES + INTERRUPTOR PARALELO 10A, 250V, CONJUNTO MONTADO PARA EMBUTIR 4" X 2" (PLACA + SUPORTE + MODULOS)</t>
  </si>
  <si>
    <t>INTERRUPTOR SIMPLES + TOMADA 2P+T 10A, 250V, CONJUNTO MONTADO PARA EMBUTIR 4" X 2" (PLACA + SUPORTE + MODULOS)</t>
  </si>
  <si>
    <t>INTERRUPTOR SIMPLES + 2 INTERRUPTORES PARALELOS 10A, 250V, CONJUNTO MONTADO PARA EMBUTIR 4" X 2" (PLACA + SUPORTE + MODULOS)</t>
  </si>
  <si>
    <t>INTERRUPTOR SIMPLES 10A, 250V, CONJUNTO MONTADO PARA EMBUTIR 4" X 2" (PLACA + SUPORTE + MODULO)</t>
  </si>
  <si>
    <t>NTERRUPTORES PARALELOS (2 MODULOS) + TOMADA 2P+T 10A, 250V, CONJUNTO MONTADO PARA EMBUTIR 4" X 2" (PLACA + SUPORTE + MODULOS)</t>
  </si>
  <si>
    <t>INTERRUPTORES PARALELOS (2 MODULOS) 10A, 250V, CONJUNTO MONTADO PARA EMBUTIR 4" X 2" (PLACA + SUPORTE + MODULOS)</t>
  </si>
  <si>
    <t>INTERRUPTORES PARALELOS (3 MODULOS) 10A, 250V, CONJUNTO MONTADO PARA EMBUTIR 4" X 2" (PLACA + SUPORTE + MODULO)</t>
  </si>
  <si>
    <t>NTERRUPTORES SIMPLES (2 MODULOS) + TOMADA 2P+T 10A, 250V, CONJUNTO MONTADO PARA EMBUTIR 4" X 2" (PLACA + SUPORTE + MODULOS)</t>
  </si>
  <si>
    <t>INTERRUPTORES SIMPLES (2 MODULOS) + 1 INTERRUPTOR PARALELO 10A, 250V, CONJUNTO MONTADO PARA EMBUTIR 4" X 2" (PLACA + SUPORTE + MODULOS)</t>
  </si>
  <si>
    <t>INTERRUPTORES SIMPLES (2 MODULOS) 10A, 250V, CONJUNTO MONTADO PARA EMBUTIR 4"X 2" (PLACA + SUPORTE + MODULOS)</t>
  </si>
  <si>
    <t>INTERRUPTORES SIMPLES (3 MODULOS) 10A, 250V, CONJUNTO MONTADO PARA EMBUTIR 4"X 2" (PLACA + SUPORTE + MODULOS)</t>
  </si>
  <si>
    <t>JOELHO PVC, SOLDAVEL, 90 GRAUS, 20 MM, PARA AGUA FRIA PREDIAL</t>
  </si>
  <si>
    <t>JOELHO PVC, SOLDAVEL, 90 GRAUS, 25 MM, PARA AGUA FRIA PREDIAL</t>
  </si>
  <si>
    <t>JOELHO PVC, SOLDAVEL, 90 GRAUS, 32 MM, PARA AGUA FRIA PREDIAL</t>
  </si>
  <si>
    <t>JOELHO PVC, SOLDAVEL, 90 GRAUS, 40 MM, PARA AGUA FRIA PREDIAL</t>
  </si>
  <si>
    <t>JOELHO PVC, SOLDAVEL, 90 GRAUS, 50 MM, PARA AGUA FRIA PREDIAL</t>
  </si>
  <si>
    <t>JOELHO PVC, SOLDAVEL, COM BUCHA DE LATAO, 90 GRAUS, 20 MM X 1/2", PARA AGUA FRIA PREDIAL</t>
  </si>
  <si>
    <t>JOELHO PVC, SOLDAVEL, COM BUCHA DE LATAO, 90 GRAUS, 25 MM X 1/2", PARA AGUA FRIA PREDIAL</t>
  </si>
  <si>
    <t>JOELHO PVC, SOLDAVEL, COM BUCHA DE LATAO, 90 GRAUS, 25 MM X 3/4", PARA AGUA FRIA PREDIAL</t>
  </si>
  <si>
    <t>JOELHO PVC, SOLDAVEL, BB, 45 GRAUS, DN 40 MM, PARA ESGOTO PREDIAL</t>
  </si>
  <si>
    <t>JOELHO PVC, SOLDAVEL, BB, 90 GRAUS, DN 40 MM, PARA ESGOTO PREDIAL</t>
  </si>
  <si>
    <t>JOELHO PVC, SOLDAVEL, PB, 45 GRAUS, DN 100 MM, PARA ESGOTO PREDIAL</t>
  </si>
  <si>
    <t>JOELHO PVC, SOLDAVEL, PB, 45 GRAUS, DN 150 MM, PARA ESGOTO PREDIAL</t>
  </si>
  <si>
    <t>JOELHO PVC, SOLDAVEL, PB, 45 GRAUS, DN 40 MM, PARA ESGOTO PREDIAL</t>
  </si>
  <si>
    <t>JOELHO PVC, SOLDAVEL, PB, 45 GRAUS, DN 50 MM, PARA ESGOTO PREDIAL</t>
  </si>
  <si>
    <t>JOELHO PVC, SOLDAVEL, PB, 45 GRAUS, DN 75 MM, PARA ESGOTO PREDIAL</t>
  </si>
  <si>
    <t>JOELHO PVC, SOLDAVEL, PB, 90 GRAUS, DN 100 MM, PARA ESGOTO PREDIAL</t>
  </si>
  <si>
    <t>JOELHO PVC, SOLDAVEL, PB, 90 GRAUS, DN 150 MM, PARA ESGOTO PREDIAL</t>
  </si>
  <si>
    <t>JOELHO PVC, SOLDAVEL, PB, 90 GRAUS, DN 40 MM, PARA ESGOTO PREDIAL</t>
  </si>
  <si>
    <t>JOELHO PVC, SOLDAVEL, PB, 90 GRAUS, DN 50 MM, PARA ESGOTO PREDIAL</t>
  </si>
  <si>
    <t>JOELHO PVC, SOLDAVEL, PB, 90 GRAUS, DN 75 MM, PARA ESGOTO PREDIAL</t>
  </si>
  <si>
    <t>JOELHO, PVC SOLDAVEL, 45 GRAUS, 20 MM, PARA AGUA FRIA PREDIAL</t>
  </si>
  <si>
    <t>JOELHO, PVC SOLDAVEL, 45 GRAUS, 32 MM, PARA AGUA FRIA PREDIAL</t>
  </si>
  <si>
    <t>JOELHO, PVC SOLDAVEL, 45 GRAUS, 40 MM, PARA AGUA FRIA PREDIAL</t>
  </si>
  <si>
    <t>JOELHO, PVC SOLDAVEL, 45 GRAUS, 50 MM, PARA AGUA FRIA PREDIAL</t>
  </si>
  <si>
    <t>JUNCAO SIMPLES, PVC, DN 100 X 50 MM, SERIE NORMAL PARA ESGOTO PREDIAL</t>
  </si>
  <si>
    <t>JUNCAO SIMPLES, PVC, DN 100 X 75 MM, SERIE NORMAL PARA ESGOTO PREDIAL</t>
  </si>
  <si>
    <t>JUNCAO SIMPLES, PVC, DN 50 X 50 MM, SERIE NORMAL PARA ESGOTO PREDIAL</t>
  </si>
  <si>
    <t>JUNCAO SIMPLES, PVC, DN 75 X 75 MM, SERIE NORMAL PARA ESGOTO PREDIAL</t>
  </si>
  <si>
    <t>JUNCAO SIMPLES, PVC SERIE R, DN 100 X 100 MM, PARA ESGOTO OU AGUAS PLUVIAIS PREDIAIS</t>
  </si>
  <si>
    <t>JUNCAO SIMPLES, PVC SERIE R, DN 40 X 40 MM, PARA ESGOTO OU AGUAS PLUVIAIS PREDIAIS</t>
  </si>
  <si>
    <t>KIT COMPLETO UNIVERSAL PARA CAIXA ACOPLADA</t>
  </si>
  <si>
    <t>KIT PORTA PRONTA DE MADEIRA, FOLHA MEDIA (NBR 15930) DE 800 X 2100 MM, DE 35 MM A 40 MM DE ESPESSURA, NUCLEO SEMI-SOLIDO (SARRAFEADO), ESTRUTURA USINADA PARA FECHADURA, CAPA LISA EM HDF, ACABAMENTO MELAMINICO BRANCO (INCLUI MARCO, ALIZARES E DOBRADICAS)</t>
  </si>
  <si>
    <t>KIT PORTA PRONTA DE MADEIRA, FOLHA MEDIA (NBR 15930) DE 900 X 2100 MM, DE 35 MM A 40 MM DE ESPESSURA, NUCLEO SEMI-SOLIDO (SARRAFEADO), ESTRUTURA USINADA PARA FECHADURA, CAPA LISA EM HDF, ACABAMENTO MELAMINICO BRANCO (INCLUI MARCO, ALIZARES E DOBRADICAS)</t>
  </si>
  <si>
    <t>LAMPADA FLUORESCENTE COMPACTA 2U BRANCA 15 W, BASE E27 (127/220 V)</t>
  </si>
  <si>
    <t>LAMPADA LED 10 W BIVOLT BRANCA, FORMATO TRADICIONAL (BASE E27)</t>
  </si>
  <si>
    <t>LAMPADA LED TUBULAR BIVOLT 18/20 W, BASE G13</t>
  </si>
  <si>
    <t>LAMPADA LED TUBULAR BIVOLT 9/10 W, BASE G13</t>
  </si>
  <si>
    <t>LIXA D'AGUA EM FOLHA, GRAO 100</t>
  </si>
  <si>
    <t>LIXA EM FOLHA PARA FERRO, NUMERO 150</t>
  </si>
  <si>
    <t>LIXA EM FOLHA PARA PAREDE OU MADEIRA, NUMERO 120 (COR VERMELHA)</t>
  </si>
  <si>
    <t>LONA PLASTICA PRETA, E= 150 MICRA</t>
  </si>
  <si>
    <t>LUMINARIA DE EMBUTIR EM CHAPA DE ACO PARA 4 LAMPADAS FLUORESCENTES DE 14 W *60 X 60 CM* ALETADA (NAO INCLUI REATOR E LAMPADAS)</t>
  </si>
  <si>
    <t>LUMINARIA DE EMERGENCIA 30 LEDS, POTENCIA 2 W, BATERIA DE LITIO, AUTONOMIA DE 6 HORAS</t>
  </si>
  <si>
    <t>LUMINARIA LED PLAFON REDONDO DE SOBREPOR BIVOLT 12/13 W, D = *17* CM</t>
  </si>
  <si>
    <t>LUMINARIA DE SOBREPOR EM CHAPA DE ACO PARA 2 LAMPADAS FLUORESCENTES DE *36* W, ALETADA, COMPLETA (LAMPADAS E REATOR INCLUSOS)</t>
  </si>
  <si>
    <t>LUMINARIA LED REFLETOR RETANGULAR BIVOLT, LUZ BRANCA, 30 W</t>
  </si>
  <si>
    <t>LUMINARIA TIPO TARTARUGA PARA AREA EXTERNA EM ALUMINIO, COM GRADE, PARA 1 LAMPADA, BASE E27, POTENCIA MAXIMA 40/60 W (NAO INCLUI LAMPADA)</t>
  </si>
  <si>
    <t>LUVA DE CORRER, PVC, DN 100 MM, PARA ESGOTO PREDIAL</t>
  </si>
  <si>
    <t>LUVA DE CORRER, PVC, DN 50 MM, PARA ESGOTO PREDIAL</t>
  </si>
  <si>
    <t>LUVA DE CORRER, PVC, DN 75 MM, PARA ESGOTO PREDIAL</t>
  </si>
  <si>
    <t>LUVA DE CORRER PARA TUBO ROSCAVEL, PVC, 1 1/2", PARA AGUA FRIA PREDIAL</t>
  </si>
  <si>
    <t>LUVA DE CORRER PARA TUBO ROSCAVEL, PVC, 1/2", PARA AGUA FRIA PREDIAL</t>
  </si>
  <si>
    <t>LUVA DE CORRER PARA TUBO ROSCAVEL, PVC, 3/4", PARA AGUA FRIA PREDIAL</t>
  </si>
  <si>
    <t>LUVA DE CORRER PARA TUBO SOLDAVEL, PVC, 20 MM, PARA AGUA FRIA PREDIAL</t>
  </si>
  <si>
    <t>LUVA DE CORRER PARA TUBO SOLDAVEL, PVC, 25 MM, PARA AGUA FRIA PREDIAL</t>
  </si>
  <si>
    <t>LUVA DE CORRER PARA TUBO SOLDAVEL, PVC, 32 MM, PARA AGUA FRIA PREDIAL</t>
  </si>
  <si>
    <t>LUVA DE CORRER PARA TUBO SOLDAVEL, PVC, 50 MM, PARA AGUA FRIA PREDIAL</t>
  </si>
  <si>
    <t>LUVA DE CORRER PARA TUBO SOLDAVEL, PVC, 60 MM, PARA AGUA FRIA PREDIAL</t>
  </si>
  <si>
    <t>LUVA SOLDAVEL COM BUCHA DE LATAO, PVC, 20 MM X 1/2"</t>
  </si>
  <si>
    <t>LUVA SOLDAVEL COM BUCHA DE LATAO, PVC, 25 MM X 1/2"</t>
  </si>
  <si>
    <t>LUVA SOLDAVEL COM BUCHA DE LATAO, PVC, 25 MM X 3/4"</t>
  </si>
  <si>
    <t>LUVA SOLDAVEL COM BUCHA DE LATAO, PVC, 32 MM X 1"</t>
  </si>
  <si>
    <t>LUVA SOLDAVEL COM ROSCA, PVC, 20 MM X 1/2", PARA AGUA FRIA PREDIAL</t>
  </si>
  <si>
    <t>LUVA SOLDAVEL COM ROSCA, PVC, 25 MM X 1/2", PARA AGUA FRIA PREDIAL</t>
  </si>
  <si>
    <t>LUVA SOLDAVEL COM ROSCA, PVC, 25 MM X 3/4", PARA AGUA FRIA PREDIAL</t>
  </si>
  <si>
    <t>LUVA SOLDAVEL COM ROSCA, PVC, 32 MM X 1", PARA AGUA FRIA PREDIAL</t>
  </si>
  <si>
    <t>LUVA SOLDAVEL COM ROSCA, PVC, 40 MM X 1 1/4", PARA AGUA FRIA PREDIAL</t>
  </si>
  <si>
    <t>LUVA SOLDAVEL COM ROSCA, PVC, 50 MM X 1 1/2", PARA AGUA FRIA PREDIAL</t>
  </si>
  <si>
    <t>LUVA PVC SOLDAVEL, 110 MM, PARA AGUA FRIA PREDIAL</t>
  </si>
  <si>
    <t>LUVA PVC SOLDAVEL, 20 MM, PARA AGUA FRIA PREDIAL</t>
  </si>
  <si>
    <t>LUVA PVC SOLDAVEL, 25 MM, PARA AGUA FRIA PREDIAL</t>
  </si>
  <si>
    <t>LUVA PVC SOLDAVEL, 32 MM, PARA AGUA FRIA PREDIAL</t>
  </si>
  <si>
    <t>LUVA PVC SOLDAVEL, 40 MM, PARA AGUA FRIA PREDIAL</t>
  </si>
  <si>
    <t>LUVA PVC SOLDAVEL, 50 MM, PARA AGUA FRIA PREDIAL</t>
  </si>
  <si>
    <t>LUVA PVC SOLDAVEL, 60 MM, PARA AGUA FRIA PREDIAL</t>
  </si>
  <si>
    <t>LUVA PVC SOLDAVEL, 75 MM, PARA AGUA FRIA PREDIAL</t>
  </si>
  <si>
    <t>LUVA PVC, ROSCAVEL, 1 1/2", AGUA FRIA PREDIAL</t>
  </si>
  <si>
    <t>LUVA ROSCAVEL, PVC, 1", AGUA FRIA PREDIAL</t>
  </si>
  <si>
    <t>LUVA SIMPLES, PVC, SOLDAVEL, DN 100 MM, SERIE NORMAL, PARA ESGOTO PREDIAL</t>
  </si>
  <si>
    <t>LUVA SIMPLES, PVC, SOLDAVEL, DN 150 MM, SERIE NORMAL, PARA ESGOTO PREDIAL</t>
  </si>
  <si>
    <t>LUVA SIMPLES, PVC, SOLDAVEL, DN 40 MM, SERIE NORMAL, PARA ESGOTO PREDIAL</t>
  </si>
  <si>
    <t>LUVA SIMPLES, PVC, SOLDAVEL, DN 50 MM, SERIE NORMAL, PARA ESGOTO PREDIAL</t>
  </si>
  <si>
    <t>LUVA SIMPLES, PVC, SOLDAVEL, DN 75 MM, SERIE NORMAL, PARA ESGOTO PREDIAL</t>
  </si>
  <si>
    <t>MASSA ACRÍLICA PARA SUPERFÍCIES INTERNAS E EXTERNAS</t>
  </si>
  <si>
    <t>MASSA CORRIDA PARA SUPERFICIES DE AMBIENTES INTERNOS</t>
  </si>
  <si>
    <t>MASSA DE REJUNTE EM PO PARA DRYWALL, A BASE DE GESSO, SECAGEM RAPIDA, PARA TRATAMENTO DE JUNTAS DE CHAPA DE GESSO (COM ADICAO DE AGUA)</t>
  </si>
  <si>
    <t>MASSA PARA VIDRO</t>
  </si>
  <si>
    <t>NIPEL PVC, ROSCAVEL, 1/2", AGUA FRIA PREDIAL</t>
  </si>
  <si>
    <t>NIPEL PVC, ROSCAVEL, 1", AGUA FRIA PREDIAL</t>
  </si>
  <si>
    <t>NIPEL PVC, ROSCAVEL, 3/4", AGUA FRIA PREDIAL</t>
  </si>
  <si>
    <t>PARAFUSO DRY WALL, EM ACO FOSFATIZADO, CABECA TROMBETA E PONTA AGULHA (TA), COMPRIMENTO 25 MM</t>
  </si>
  <si>
    <t>PARAFUSO DRY WALL, EM ACO ZINCADO, CABECA LENTILHA E PONTA BROCA (LB), LARGURA 4,2 MM, COMPRIMENTO 13 MM</t>
  </si>
  <si>
    <t>PARAFUSO NIQUELADO COM ACABAMENTO CROMADO PARA FIXAR PECA SANITARIA, INCLUI PORCA CEGA, ARRUELA E BUCHA DE NYLON TAMANHO S-10</t>
  </si>
  <si>
    <t>PARAFUSO NIQUELADO 3 1/2" COM ACABAMENTO CROMADO PARA FIXAR PECA SANITARIA, INCLUI PORCA CEGA, ARRUELA E BUCHA DE NYLON TAMANHO S-8</t>
  </si>
  <si>
    <t>PARAFUSO ZINCADO 5/16 " X 250 MM PARA FIXACAO DE TELHA DE FIBROCIMENTO CANALETE 49, INCLUI BUCHA NYLON S-10</t>
  </si>
  <si>
    <t>PARAFUSO ZINCADO 5/16 " X 85 MM PARA FIXACAO DE TELHA DE FIBROCIMENTO CANALETE 90, INCLUI BUCHA NYLON S-10</t>
  </si>
  <si>
    <t>PARAFUSO ROSCA SOBERBA ZINCADO CABECA CHATA FENDA SIMPLES 3,2 X 20 MM (3/4 ")</t>
  </si>
  <si>
    <t>PARAFUSO ROSCA SOBERBA ZINCADO CABECA CHATA FENDA SIMPLES 3,5 X 25 MM (1 ")</t>
  </si>
  <si>
    <t>PARAFUSO ROSCA SOBERBA ZINCADO CABECA CHATA FENDA SIMPLES 3,8 X 30 MM (1.1/4 ")</t>
  </si>
  <si>
    <t>PARAFUSO ROSCA SOBERBA ZINCADO CABECA CHATA FENDA SIMPLES 4,8 X 40 MM (1.1/2 ")</t>
  </si>
  <si>
    <t>PARAFUSO ROSCA SOBERBA ZINCADO CABECA CHATA FENDA SIMPLES 5,5 X 50 MM (2 ")</t>
  </si>
  <si>
    <t>PARAFUSO ZINCADO, AUTOBROCANTE, FLANGEADO, 4,2 MM X 19 MM</t>
  </si>
  <si>
    <t xml:space="preserve">CENTO </t>
  </si>
  <si>
    <t>PARAFUSO, AUTO ATARRACHANTE, CABECA CHATA, FENDA SIMPLES, 1/4” (6,35 MM) X 25 MM</t>
  </si>
  <si>
    <t>PASTA LUBRIFICANTE PARA TUBOS E CONEXOES COM JUNTA ELASTICA (USO EM PVC, ACO, POLIETILENO E OUTROS) ( DE *400* G)</t>
  </si>
  <si>
    <t>PASTILHA CERAMICA/PORCELANA, REVEST INT/EXT E  PISCINA, CORES BRANCA OU FRIAS *5 X 5* CM</t>
  </si>
  <si>
    <t>PEDRA BRITADA N. 0, OU PEDRISCO (4,8 A 9,5 MM) POSTO PEDREIRA/FORNECEDOR, SEM FRETE</t>
  </si>
  <si>
    <t>PEDRA BRITADA N. 1 (9,5 a 19 MM) POSTO PEDREIRA/FORNECEDOR, SEM FRETE</t>
  </si>
  <si>
    <t>PEDRA BRITADA N. 2 (19 A 38 MM) POSTO PEDREIRA/FORNECEDOR, SEM FRETE</t>
  </si>
  <si>
    <t>PEDRA BRITADA N. 3 (38 A 50 MM) POSTO PEDREIRA/FORNECEDOR, SEM FRETE</t>
  </si>
  <si>
    <t>PLUG PVC ROSCAVEL, 1/2", AGUA FRIA PREDIAL (NBR 5648)</t>
  </si>
  <si>
    <t>PLUG PVC, ROSCAVEL 1", PARA AGUA FRIA PREDIAL</t>
  </si>
  <si>
    <t>PLUG PVC, ROSCAVEL 3/4", PARA AGUA FRIA PREDIAL</t>
  </si>
  <si>
    <t>PISO EM CERAMICA ESMALTADA EXTRA, PEI MAIOR OU IGUAL A 4, FORMATO MENOR OU IGUAL A 2025 CM2</t>
  </si>
  <si>
    <t>PISO EM CERAMICA ESMALTADA EXTRA, PEI MAIOR OU IGUAL A 4, FORMATO MAIOR QUE 2025 CM2</t>
  </si>
  <si>
    <t>PISO PORCELANATO, BORDA RETA, EXTRA, FORMATO MAIOR QUE 2025 CM2</t>
  </si>
  <si>
    <t>PISO EM PORCELANATO RETIFICADO EXTRA, FORMATO MENOR OU IGUAL A 2025 CM2</t>
  </si>
  <si>
    <t>PLACA DE GESSO PARA FORRO, DE  *60 X 60* CM E ESPESSURA DE 12 MM (30 MM NAS BORDAS) SEM COLOCACAO</t>
  </si>
  <si>
    <t>PONTALETE *7,5 X 7,5* CM EM PINUS, MISTA OU EQUIVALENTE DA REGIAO - BRUTA</t>
  </si>
  <si>
    <t>PORTA DE ABRIR / GIRO, DE MADEIRA FOLHA MEDIA (NBR 15930) DE 800 X 2100 MM, DE 35 MM A 40 MM DE ESPESSURA, NUCLEO SEMI-SOLIDO (SARRAFEADO), CAPA LISA EM HDF, ACABAMENTO EM LAMINADO NATURAL PARA VERNIZ</t>
  </si>
  <si>
    <t>PORTA DE ABRIR / GIRO, DE MADEIRA FOLHA MEDIA (NBR 15930) DE 900 X 2100 MM, DE 35 MM A 40 MM DE ESPESSURA, NUCLEO SEMI-SOLIDO (SARRAFEADO), CAPA LISA EM HDF, ACABAMENTO EM LAMINADO NATURAL PARA VERNIZ</t>
  </si>
  <si>
    <t>PREGO DE ACO POLIDO COM CABECA DUPLA 17 X 27 (2 1/2 X 11)</t>
  </si>
  <si>
    <t>PREGO DE ACO POLIDO COM CABECA 10 X 10 (7/8 X 17)</t>
  </si>
  <si>
    <t>PREGO DE ACO POLIDO COM CABECA 10 X 11 (1 X 17)</t>
  </si>
  <si>
    <t>PREGO DE ACO POLIDO COM CABECA 12 X 12</t>
  </si>
  <si>
    <t>PREGO DE ACO POLIDO COM CABECA 14 X 18 (1 1/2 X 14)</t>
  </si>
  <si>
    <t>PREGO DE ACO POLIDO COM CABECA 15 X 15 (1 1/4 X 13)</t>
  </si>
  <si>
    <t>PREGO DE ACO POLIDO COM CABECA 15 X 18 (1 1/2 X 13)</t>
  </si>
  <si>
    <t>PREGO DE ACO POLIDO COM CABECA 16 X 24 (2 1/4 X 12)</t>
  </si>
  <si>
    <t>PREGO DE ACO POLIDO COM CABECA 16 X 27 (2 1/2 X 12)</t>
  </si>
  <si>
    <t>PREGO DE ACO POLIDO COM CABECA 17 X 21 (2 X 11)</t>
  </si>
  <si>
    <t>PREGO DE ACO POLIDO COM CABECA 17 X 24 (2 1/4 X 11)</t>
  </si>
  <si>
    <t>PREGO DE ACO POLIDO COM CABECA 17 X 27 (2 1/2 X 11)</t>
  </si>
  <si>
    <t>PREGO DE ACO POLIDO COM CABECA 17 X 30 (2 3/4 X 11)</t>
  </si>
  <si>
    <t>PREGO DE ACO POLIDO COM CABECA 18 X 24 (2 1/4 X 10)</t>
  </si>
  <si>
    <t>PREGO DE ACO POLIDO COM CABECA 18 X 27 (2 1/2 X 10)</t>
  </si>
  <si>
    <t>PREGO DE ACO POLIDO COM CABECA 18 X 30 (2 3/4 X 10)</t>
  </si>
  <si>
    <t>PREGO DE ACO POLIDO COM CABECA 19 X 36 (3 1/4 X 9)</t>
  </si>
  <si>
    <t>PREGO DE ACO POLIDO COM CABECA 19 X 33 (3 X 9)</t>
  </si>
  <si>
    <t>PREGO DE ACO POLIDO COM CABECA 22 X 48 (4 1/4 X 5)</t>
  </si>
  <si>
    <t>PREGO DE ACO POLIDO SEM CABECA 15 X 15 (1 1/4 X 13)</t>
  </si>
  <si>
    <t>RIPA APARELHADA *1,5 X 5* CM, EM MACARANDUBA, ANGELIM OU EQUIVALENTE DA REGIAO</t>
  </si>
  <si>
    <t>RALO SIFONADO PVC CILINDRICO, 100 X 40 MM,  COM GRELHA REDONDA BRANCA</t>
  </si>
  <si>
    <t>RALO SIFONADO PVC, QUADRADO, 100 X 100 X 53 MM, SAIDA 40 MM, COM GRELHA BRANCA</t>
  </si>
  <si>
    <t>REBITE DE ALUMINIO VAZADO DE REPUXO, 3,2 X 8 MM (1KG = 1025 UNIDADES)</t>
  </si>
  <si>
    <t>REDUCAO EXCENTRICA PVC P/ ESG PREDIAL DN 100 X 50MM</t>
  </si>
  <si>
    <t>REDUCAO EXCENTRICA PVC P/ ESG PREDIAL DN 100 X 75MM</t>
  </si>
  <si>
    <t>REDUCAO EXCENTRICA PVC P/ ESG PREDIAL DN 75 X 50MM</t>
  </si>
  <si>
    <t>REGISTRO DE ESFERA, PVC, COM VOLANTE, VS, SOLDAVEL, DN 20 MM, COM CORPO DIVIDIDO</t>
  </si>
  <si>
    <t>REGISTRO DE ESFERA, PVC, COM VOLANTE, VS, SOLDAVEL, DN 25 MM, COM CORPO DIVIDIDO</t>
  </si>
  <si>
    <t>REGISTRO DE ESFERA, PVC, COM VOLANTE, VS, SOLDAVEL, DN 32 MM, COM CORPO DIVIDIDO</t>
  </si>
  <si>
    <t>REGISTRO DE ESFERA, PVC, COM VOLANTE, VS, SOLDAVEL, DN 40 MM, COM CORPO DIVIDIDO</t>
  </si>
  <si>
    <t>REGISTRO DE ESFERA, PVC, COM VOLANTE, VS, SOLDAVEL, DN 50 MM, COM CORPO DIVIDIDO</t>
  </si>
  <si>
    <t>REGISTRO DE ESFERA, PVC, COM VOLANTE, VS, SOLDAVEL, DN 60 MM, COM CORPO DIVIDIDO</t>
  </si>
  <si>
    <t>REGISTRO DE PRESSAO PVC, ROSCAVEL, VOLANTE SIMPLES, DE 1/2"</t>
  </si>
  <si>
    <t>REGISTRO DE PRESSAO PVC, ROSCAVEL, VOLANTE SIMPLES, DE 3/4"</t>
  </si>
  <si>
    <t>REGISTRO DE PRESSAO PVC, SOLDAVEL, VOLANTE SIMPLES, DE 20 MM</t>
  </si>
  <si>
    <t>REGISTRO DE PRESSAO PVC, SOLDAVEL, VOLANTE SIMPLES, DE 25 MM</t>
  </si>
  <si>
    <t>REGISTRO GAVETA COM ACABAMENTO E CANOPLA CROMADOS, SIMPLES, BITOLA 1 " (REF 1509)</t>
  </si>
  <si>
    <t>REGISTRO GAVETA COM ACABAMENTO E CANOPLA CROMADOS, SIMPLES, BITOLA 1 1/2 " (REF 1509)</t>
  </si>
  <si>
    <t>REGISTRO GAVETA COM ACABAMENTO E CANOPLA CROMADOS, SIMPLES, BITOLA 1 1/4 " (REF 1509)</t>
  </si>
  <si>
    <t>REGISTRO GAVETA COM ACABAMENTO E CANOPLA CROMADOS, SIMPLES, BITOLA 1/2 " (REF 1509)</t>
  </si>
  <si>
    <t>REGISTRO GAVETA COM ACABAMENTO E CANOPLA CROMADOS, SIMPLES, BITOLA 3/4 " (REF 1509)</t>
  </si>
  <si>
    <t>REJUNTE CIMENTICIO, QUALQUER COR</t>
  </si>
  <si>
    <t>REJUNTE EPOXI, QUALQUER COR</t>
  </si>
  <si>
    <t>RODAPE DE MADEIRA MACICA CUMARU/IPE CHAMPANHE OU EQUIVALENTE DA REGIAO, *1,5 X 7 CM</t>
  </si>
  <si>
    <t>RUFO EXTERNO DE CHAPA DE ACO GALVANIZADA NUM 26, CORTE 25 CM</t>
  </si>
  <si>
    <t>RUFO EXTERNO DE CHAPA DE ACO GALVANIZADA NUM 26, CORTE 28 CM</t>
  </si>
  <si>
    <t>RUFO EXTERNO/INTERNO DE CHAPA DE ACO GALVANIZADA NUM 26, CORTE 33 CM</t>
  </si>
  <si>
    <t>RUFO INTERNO DE CHAPA DE ACO GALVANIZADA NUM 26, CORTE 50 CM</t>
  </si>
  <si>
    <t>RUFO INTERNO/EXTERNO DE CHAPA DE ACO GALVANIZADA NUM 24, CORTE 25 CM</t>
  </si>
  <si>
    <t>SENSOR DE PRESENÇA EMBUTIR/PAREDE 4X2  BIVOLT</t>
  </si>
  <si>
    <t>SELADOR ACRILICO PAREDES INTERNAS/EXTERNAS</t>
  </si>
  <si>
    <t>SELANTE ELASTICO MONOCOMPONENTE A BASE DE POLIURETANO (PU) PARA JUNTAS DIVERSAS</t>
  </si>
  <si>
    <t xml:space="preserve">310ML </t>
  </si>
  <si>
    <t>SELANTE A BASE DE ALCATRAO E POLIURETANO PARA JUNTAS HORIZONTAIS</t>
  </si>
  <si>
    <t>SIFAO EM METAL CROMADO PARA PIA AMERICANA, 1.1/2 X 1.1/2 "</t>
  </si>
  <si>
    <t>SIFAO EM METAL CROMADO PARA PIA AMERICANA, 1.1/2 X 2 "</t>
  </si>
  <si>
    <t>SIFAO EM METAL CROMADO PARA PIA OU LAVATORIO, 1 X 1.1/2 "</t>
  </si>
  <si>
    <t>SIFAO EM METAL CROMADO PARA TANQUE, 1.1/4 X 1.1/2 "</t>
  </si>
  <si>
    <t>SIFAO PLASTICO EXTENSIVEL UNIVERSAL, TIPO COPO</t>
  </si>
  <si>
    <t>SIFAO PLASTICO TIPO COPO PARA PIA OU LAVATORIO, 1 X 1.1/2 "</t>
  </si>
  <si>
    <t>SIFAO PLASTICO TIPO COPO PARA TANQUE, 1.1/4 X 1.1/2 "</t>
  </si>
  <si>
    <t>SILICONE ACETICO USO GERAL INCOLOR 280 G</t>
  </si>
  <si>
    <t>SISAL EM FIBRA</t>
  </si>
  <si>
    <t>SOLUCAO LIMPADORA PARA PVC, FRASCO COM 1000 CM3</t>
  </si>
  <si>
    <t>DILUENTE AGUARRAS</t>
  </si>
  <si>
    <t>TANQUE DE LOUCA BRANCA, COM COLUNA, *30* L</t>
  </si>
  <si>
    <t>TANQUE DE LOUCA BRANCA, SUSPENSO, *20* L</t>
  </si>
  <si>
    <t>TARUGO DELIMITADOR DE PROFUNDIDADE EM ESPUMA DE POLIETILENO DE BAIXA DENSIDADE 10 MM, CINZA</t>
  </si>
  <si>
    <t>TE PVC, SOLDAVEL, COM BUCHA DE LATAO NA BOLSA CENTRAL, 90 GRAUS, 20 MM X 1/2", PARA AGUA FRIA PREDIAL</t>
  </si>
  <si>
    <t>TE PVC, SOLDAVEL, COM BUCHA DE LATAO NA BOLSA CENTRAL, 90 GRAUS, 25 MM X 1/2", PARA AGUA FRIA PREDIAL</t>
  </si>
  <si>
    <t>TE PVC, SOLDAVEL, COM BUCHA DE LATAO NA BOLSA CENTRAL, 90 GRAUS, 25 MM X 3/4", PARA AGUA FRIA PREDIAL</t>
  </si>
  <si>
    <t>TE PVC, SOLDAVEL, COM BUCHA DE LATAO NA BOLSA CENTRAL, 90 GRAUS, 32 MM X 3/4", PARA AGUA FRIA PREDIAL</t>
  </si>
  <si>
    <t>TE SOLDAVEL, PVC, 90 GRAUS, 20 MM, PARA AGUA FRIA PREDIAL (NBR 5648)</t>
  </si>
  <si>
    <t>TE SOLDAVEL, PVC, 90 GRAUS, 25 MM, PARA AGUA FRIA PREDIAL (NBR 5648)</t>
  </si>
  <si>
    <t>TE SOLDAVEL, PVC, 90 GRAUS, 32 MM, PARA AGUA FRIA PREDIAL (NBR 5648)</t>
  </si>
  <si>
    <t>TE SOLDAVEL, PVC, 90 GRAUS, 40 MM, PARA AGUA FRIA PREDIAL (NBR 5648)</t>
  </si>
  <si>
    <t>TE SOLDAVEL, PVC, 90 GRAUS,50 MM, PARA AGUA FRIA PREDIAL (NBR 5648)</t>
  </si>
  <si>
    <t>TE SANITARIO, PVC, DN 100 X 100 MM, SERIE NORMAL, PARA ESGOTO PREDIAL</t>
  </si>
  <si>
    <t>TE SANITARIO, PVC, DN 40 X 40 MM, SERIE NORMAL, PARA ESGOTO PREDIAL</t>
  </si>
  <si>
    <t>TE SANITARIO, PVC, DN 50 X 50 MM, SERIE NORMAL, PARA ESGOTO PREDIAL</t>
  </si>
  <si>
    <t>TE SANITARIO, PVC, DN 75 X 75 MM, SERIE NORMAL PARA ESGOTO PREDIAL</t>
  </si>
  <si>
    <t>TELA DE ACO SOLDADA GALVANIZADA/ZINCADA PARA ALVENARIA, FIO  D = *1,20 A 1,70* MM, MALHA 15 X 15 MM, (C X L) *50 X 12* CM</t>
  </si>
  <si>
    <t>TERMINAL A COMPRESSAO EM COBRE ESTANHADO PARA CABO 16 MM2, 1 FURO E 1 COMPRESSAO, PARA PARAFUSO DE FIXACAO M6</t>
  </si>
  <si>
    <t>TERMINAL A COMPRESSAO EM COBRE ESTANHADO PARA CABO 2,5 MM2, 1 FURO E 1 COMPRESSAO, PARA PARAFUSO DE FIXACAO M5</t>
  </si>
  <si>
    <t>TERMINAL A COMPRESSAO EM COBRE ESTANHADO PARA CABO 4 MM2, 1 FURO E 1 COMPRESSAO, PARA PARAFUSO DE FIXACAO M5</t>
  </si>
  <si>
    <t>TERMINAL A COMPRESSAO EM COBRE ESTANHADO PARA CABO 6 MM2, 1 FURO E 1 COMPRESSAO, PARA PARAFUSO DE FIXACAO M6</t>
  </si>
  <si>
    <t>TIJOLO CERAMICO MACICO *5 X 10 X 20* CM</t>
  </si>
  <si>
    <t>TELHA DE FIBROCIMENTO ONDULADA E = 4 MM, DE 2,44 X 0,50 M (SEM AMIANTO)</t>
  </si>
  <si>
    <t>TELHA DE FIBROCIMENTO ONDULADA E = 6 MM, DE 2,44 X 1,10 M (SEM AMIANTO)</t>
  </si>
  <si>
    <t>TELHA DE FIBROCIMENTO ONDULADA E = 8 MM, DE 3,66 X 1,10 M (SEM AMIANTO)</t>
  </si>
  <si>
    <t>TINTA A OLEO BRILHANTE PARA MADEIRA E METAIS</t>
  </si>
  <si>
    <t>TINTA ACRILICA PREMIUM, COR BRANCO FOSCO</t>
  </si>
  <si>
    <t>TINTA ACRILICA PREMIUM PARA PISO</t>
  </si>
  <si>
    <t>TINTA ESMALTE SINTETICO PREMIUM ACETINADO</t>
  </si>
  <si>
    <t>TINTA ESMALTE SINTETICO PREMIUM BRILHANTE</t>
  </si>
  <si>
    <t>TINTA ESMALTE SINTETICO PREMIUM FOSCO</t>
  </si>
  <si>
    <t>TOMADA 2P+T 10A, 250V, CONJUNTO MONTADO PARA SOBREPOR 4" X 2" (CAIXA + MODULO)</t>
  </si>
  <si>
    <t>TORNEIRA CROMADA DE MESA PARA LAVATORIO, BICA ALTA, COM AREJADOR (REF 1195)</t>
  </si>
  <si>
    <t>TORNEIRA CROMADA DE MESA, PARA COZINHA, BICA MOVEL, COM AREJADOR, 1/2 " OU 3/4 " (REF 1167 / 1168)</t>
  </si>
  <si>
    <t>TORNEIRA CROMADA DE PAREDE, PARA COZINHA, BICA MOVEL, COM AREJADOR, 1/2 " OU 3/4 " (REF 1167 / 1168)</t>
  </si>
  <si>
    <t>TORNEIRA DE MESA PARA LAVATORIO, FIXA, CROMADA, PADRAO POPULAR, 1/2 " OU 3/4 " (REF 1193)</t>
  </si>
  <si>
    <t>TORNEIRA CROMADA PARA JARDIM / TANQUE, COM BICO PLASTICO, CANO LONGO, DE PAREDE, PADRAO POPULAR / USO GERAL , 1/2 " OU 3/4 " (REF 1153 / 1130)</t>
  </si>
  <si>
    <t>TORNEIRA DE BOIA CONVENCIONAL PARA CAIXA D'AGUA, AGUA FRIA, 1.1/2", COM HASTE E TORNEIRA METALICOS E BALAO PLASTICO</t>
  </si>
  <si>
    <t>TORNEIRA DE BOIA CONVENCIONAL PARA CAIXA D'AGUA, AGUA FRIA, 1.1/4", COM HASTE E TORNEIRA METALICOS E BALAO PLASTICO</t>
  </si>
  <si>
    <t>TORNEIRA DE BOIA CONVENCIONAL PARA CAIXA D'AGUA, AGUA FRIA, 1/2", COM HASTE E TORNEIRA METALICOS E BALAO PLASTICO</t>
  </si>
  <si>
    <t>TORNEIRA DE BOIA CONVENCIONAL PARA CAIXA D'AGUA, AGUA FRIA, 3/4", COM HASTE E TORNEIRA METALICOS E BALAO PLASTICO</t>
  </si>
  <si>
    <t>TORNEIRA DE BOIA CONVENCIONAL PARA CAIXA D'AGUA, 1", AGUA FRIA, COM HASTE E TORNEIRA METALICOS E BALAO PLASTICO</t>
  </si>
  <si>
    <t>TORNEIRA DE BOIA CONVENCIONAL PARA CAIXA D'AGUA, 2", AGUA FRIA, COM HASTE E TORNEIRA METALICOS E BALAO PLASTICO</t>
  </si>
  <si>
    <t>TUBO PVC SERIE NORMAL, DN 150 MM, PARA ESGOTO PREDIAL (NBR 5688)</t>
  </si>
  <si>
    <t>TUBO PVC  SERIE NORMAL, DN 100 MM, PARA ESGOTO  PREDIAL (NBR 5688)</t>
  </si>
  <si>
    <t>TUBO PVC  SERIE NORMAL, DN 40 MM, PARA ESGOTO  PREDIAL (NBR 5688)</t>
  </si>
  <si>
    <t>TUBO PVC SERIE NORMAL, DN 50 MM, PARA ESGOTO PREDIAL (NBR 5688)</t>
  </si>
  <si>
    <t>TUBO PVC SERIE NORMAL, DN 75 MM, PARA ESGOTO PREDIAL (NBR 5688)</t>
  </si>
  <si>
    <t>TUBO PVC, SOLDAVEL, DN 20 MM, AGUA FRIA (NBR-5648)</t>
  </si>
  <si>
    <t>TUBO PVC, SOLDAVEL, DN 25 MM, AGUA FRIA (NBR-5648)</t>
  </si>
  <si>
    <t>TUBO PVC, SOLDAVEL, DN 32 MM, AGUA FRIA (NBR-5648)</t>
  </si>
  <si>
    <t>TUBO PVC, SOLDAVEL, DN 40 MM, AGUA FRIA (NBR-5648)</t>
  </si>
  <si>
    <t>TUBO PVC, SOLDAVEL, DN 50 MM, PARA AGUA FRIA (NBR-5648)</t>
  </si>
  <si>
    <t>TUBO PVC, SOLDAVEL, DN 60 MM, AGUA FRIA (NBR-5648)</t>
  </si>
  <si>
    <t>UNIAO PVC, SOLDAVEL, 32 MM,  PARA AGUA FRIA PREDIAL</t>
  </si>
  <si>
    <t>UNIAO PVC, SOLDAVEL, 40 MM,  PARA AGUA FRIA PREDIAL</t>
  </si>
  <si>
    <t>UNIAO PVC, SOLDAVEL, 50 MM,  PARA AGUA FRIA PREDIAL</t>
  </si>
  <si>
    <t>UNIAO PVC, SOLDAVEL, 60 MM, PARA AGUA FRIA PREDIAL</t>
  </si>
  <si>
    <t>VERNIZ SINTETICO BRILHANTE PARA MADEIRA, COM FILTRO SOLAR, USO INTERNO E EXTERNO (BASE SOLVENTE)</t>
  </si>
  <si>
    <t>VALVULA DE DESCARGA EM METAL CROMADO PARA MICTORIO COM ACIONAMENTO POR PRESSAO E FECHAMENTO AUTOMATICO</t>
  </si>
  <si>
    <t>VALVULA DE DESCARGA METALICA, BASE 1 1/2 " E ACABAMENTO METALICO CROMADO</t>
  </si>
  <si>
    <t>VALVULA DE DESCARGA METALICA, BASE 1 1/4 " E ACABAMENTO METALICO CROMADO</t>
  </si>
  <si>
    <t>VALVULA DE RETENCAO DE BRONZE, PE COM CRIVOS, EXTREMIDADE COM ROSCA, DE 1 1/2", PARA FUNDO DE POCO</t>
  </si>
  <si>
    <t>VALVULA DE RETENCAO DE BRONZE, PE COM CRIVOS, EXTREMIDADE COM ROSCA, DE 1", PARA FUNDO DE POCO</t>
  </si>
  <si>
    <t>VALVULA DE RETENCAO DE BRONZE, PE COM CRIVOS, EXTREMIDADE COM ROSCA, DE 2 1/2", PARA FUNDO DE POCO</t>
  </si>
  <si>
    <t>VALVULA DE RETENCAO DE BRONZE, PE COM CRIVOS, EXTREMIDADE COM ROSCA, DE 2", PARA FUNDO DE POCO</t>
  </si>
  <si>
    <t>VIDRO LISO INCOLOR 2 A 3 MM - SEM COLOCACAO</t>
  </si>
  <si>
    <t>VIDRO LISO INCOLOR 4MM - SEM COLOCACAO</t>
  </si>
  <si>
    <t>VIDRO LISO INCOLOR 5MM - SEM COLOCACAO</t>
  </si>
  <si>
    <t>VIDRO LISO INCOLOR 6 MM - SEM COLOCACAO</t>
  </si>
  <si>
    <t>VIDRO TEMPERADO INCOLOR E = 10 MM, SEM COLOCACAO</t>
  </si>
  <si>
    <t>VIDRO TEMPERADO INCOLOR E = 6 MM, SEM COLOCACAO</t>
  </si>
  <si>
    <t>VIDRO TEMPERADO INCOLOR E = 8 MM, SEM COLOCACAO</t>
  </si>
  <si>
    <t>VIDRO TEMPERADO INCOLOR PARA PORTA DE ABRIR, E = 10 MM (SEM FERRAGENS E SEM COLOCACAO)</t>
  </si>
  <si>
    <t>VIDRO COMUM LAMINADO, LISO, INCOLOR, DUPLO, ESPESSURA TOTAL 6 MM (CADA CAMADA E= 3 MM) - COLOCADO</t>
  </si>
  <si>
    <t>PLACA DE SINALIZACAO DE SEGURANCA CONTRA INCENDIO - ALERTA, TRIANGULAR, BASE DE *30* CM, EM PVC *2* MM ANTI-CHAMAS (SIMBOLOS, CORES E PICTOGRAMAS CONFORME NBR 16820)</t>
  </si>
  <si>
    <t>PLACA DE SINALIZACAO DE SEGURANCA CONTRA INCENDIO, FOTOLUMINESCENTE, QUADRADA, *14 X 14* CM, EM PVC *2* MM ANTI-CHAMAS (SIMBOLOS, CORES E PICTOGRAMAS CONFORME NBR 16820)</t>
  </si>
  <si>
    <t>PLACA DE SINALIZACAO DE SEGURANCA CONTRA INCENDIO, FOTOLUMINESCENTE, QUADRADA, *20 X 20* CM, EM PVC *2* MM ANTI-CHAMAS (SIMBOLOS, CORES E PICTOGRAMAS CONFORME NBR 16820)</t>
  </si>
  <si>
    <t>PLACA DE SINALIZACAO DE SEGURANCA CONTRA INCENDIO, FOTOLUMINESCENTE, RETANGULAR, *12 X 40* CM, EM PVC *2*  MM ANTI-CHAMAS (SIMBOLOS, CORES E PICTOGRAMAS CONFORME NBR 16820)</t>
  </si>
  <si>
    <t>PLACA DE SINALIZACAO DE SEGURANCA CONTRA INCENDIO, FOTOLUMINESCENTE, RETANGULAR, *13 X 26* CM, EM PVC *2* MM ANTI-CHAMAS (SIMBOLOS, CORES E PICTOGRAMAS CONFORME NBR 16820)</t>
  </si>
  <si>
    <t>PLACA DE SINALIZACAO DE SEGURANCA CONTRA INCENDIO, FOTOLUMINESCENTE, RETANGULAR, *20 X 40* CM, EM PVC *2* MM ANTI-CHAMAS (SIMBOLOS, CORES E PICTOGRAMAS CONFORME NBR 16820)</t>
  </si>
  <si>
    <t>LOCACAO DE ANDAIME METALICO TUBULAR DE ENCAIXE, TIPO DE TORRE, COM LARGURA DE 1 ATE 1,5 M E ALTURA DE *1,00* M (INCLUSO SAPATAS FIXAS OU RODIZIOS)</t>
  </si>
  <si>
    <t>MXMES</t>
  </si>
  <si>
    <t>TOTAL</t>
  </si>
  <si>
    <t>% BDI (Mero Fornecimento)</t>
  </si>
  <si>
    <t>TOTAL (R$) (C/BDI)</t>
  </si>
  <si>
    <t>SERVIÇOS EVENTUAIS DE ENGENHARIA</t>
  </si>
  <si>
    <t>1- DEMOLIÇÕES E RETIRADAS</t>
  </si>
  <si>
    <t>1.1</t>
  </si>
  <si>
    <t>REMOÇÃO DE TELHAS, DE FIBROCIMENTO, METÁLICA E CERÂMICA, DE FORMA MANU AL, SEM REAPROVEITAMENTO. AF_12/2017</t>
  </si>
  <si>
    <t>M2</t>
  </si>
  <si>
    <t>1.2</t>
  </si>
  <si>
    <t>DEMOLIÇÃO DE ALVENARIA PARA QUALQUER TIPO DE BLOCO, DE FORMA MECANIZADA, SEM REAPROVEITAMENTO. AF_12/2017</t>
  </si>
  <si>
    <t>M3</t>
  </si>
  <si>
    <t>1.3</t>
  </si>
  <si>
    <t>DEMOLIÇÃO DE ARGAMASSAS, DE FORMA MANUAL, SEM REAPROVEITAMENTO. AF_12/2017</t>
  </si>
  <si>
    <t>1.4</t>
  </si>
  <si>
    <t>DEMOLIÇÃO DE RODAPÉ CERÂMICO, DE FORMA MANUAL, SEM REAPROVEITAMENTO. AF_12/2017</t>
  </si>
  <si>
    <t>1.5</t>
  </si>
  <si>
    <t xml:space="preserve">DEMOLIÇÃO DE REVESTIMENTO CERÂMICO, DE FORMA MANUAL, SEM REAPROVEITAMENTO. AF_12/2017 </t>
  </si>
  <si>
    <t>1.6</t>
  </si>
  <si>
    <t>DEMOLIÇÃO DE PAVIMENTO INTERTRAVADO, DE FORMA MANUAL, COM REAPROVEITAMENTO. AF_12/2017</t>
  </si>
  <si>
    <t>1.7</t>
  </si>
  <si>
    <t>REMOÇÃO DE CHAPAS E PERFIS DE DRYWALL, DE FORMA MANUAL, SEM REAPROVEITAMENTO. AF_12/2017</t>
  </si>
  <si>
    <t>1.8</t>
  </si>
  <si>
    <t>REMOÇÃO DE FORROS DE DRYWALL, PVC E FIBROMINERAL, DE FORMA MANUAL, SEM REAPROVEITAMENTO. AF_12/2017</t>
  </si>
  <si>
    <t>1.9</t>
  </si>
  <si>
    <t>REMOÇÃO DE PORTAS, DE FORMA MANUAL, SEM REAPROVEITAMENTO. AF_12/2017</t>
  </si>
  <si>
    <t>1.10</t>
  </si>
  <si>
    <t>REMOÇÃO DE JANELAS, DE FORMA MANUAL, SEM REAPROVEITAMENTO. AF_12/2017</t>
  </si>
  <si>
    <t>1.11</t>
  </si>
  <si>
    <t>REMOÇÃO DE TESOURAS DE MADEIRA, COM VÃO MENOR QUE 8M, DE FORMA MANUAL, SEM REAPROVEITAMENTO. AF_12/2017</t>
  </si>
  <si>
    <t>1.12</t>
  </si>
  <si>
    <t>1.13</t>
  </si>
  <si>
    <t>REMOÇÃO DE INTERRUPTORES/TOMADAS ELÉTRICAS, DE FORMA MANUAL, SEM REAPROVEITAMENTO. AF_12/2017</t>
  </si>
  <si>
    <t>1.14</t>
  </si>
  <si>
    <t>REMOÇÃO DE CABOS ELÉTRICOS, DE FORMA MANUAL, SEM REAPROVEITAMENTO. AF_12/2017</t>
  </si>
  <si>
    <t>1.15</t>
  </si>
  <si>
    <t>REMOÇÃO DE TUBULAÇÕES (TUBOS E CONEXÕES) DE ÁGUA FRIA, DE FORMA MANUAL , SEM REAPROVEITAMENTO. AF_12/2017</t>
  </si>
  <si>
    <t>1.16</t>
  </si>
  <si>
    <t>REMOÇÃO DE LOUÇAS, DE FORMA MANUAL, SEM REAPROVEITAMENTO. AF_12/2017</t>
  </si>
  <si>
    <t>1.17</t>
  </si>
  <si>
    <t>REMOÇÃO DE ACESSÓRIOS, DE FORMA MANUAL, SEM REAPROVEITAMENTO. AF_12/2017</t>
  </si>
  <si>
    <t>1.18</t>
  </si>
  <si>
    <t>REMOÇÃO DE LUMINÁRIAS, DE FORMA MANUAL, SEM REAPROVEITAMENTO. AF_12/2017</t>
  </si>
  <si>
    <t>1.19</t>
  </si>
  <si>
    <t>REMOÇÃO DE METAIS SANITÁRIOS, DE FORMA MANUAL, SEM REAPROVEITAMENTO. AF_12/2017</t>
  </si>
  <si>
    <t>2- INFRAESTRUTURA, REPAROS E ADAPTAÇÕES</t>
  </si>
  <si>
    <t>2.1</t>
  </si>
  <si>
    <t>TRATAMENTO DE JUNTA DE DILATAÇÃO, COM TARUGO DE POLIETILENO E SELANTE PU, INCLUSO PREENCHIMENTO COM ESPUMA EXPANSIVA PU. AF_06/2018</t>
  </si>
  <si>
    <t>2.2</t>
  </si>
  <si>
    <t>ALVENARIA DE VEDAÇÃO DE BLOCOS CERÂMICOS FURADOS NA VERTICAL DE 9X19X39 CM (ESPESSURA 9 CM) E ARGAMASSA DE ASSENTAMENTO COM PREPARO MANUAL.AF_12/2021</t>
  </si>
  <si>
    <t>2.3</t>
  </si>
  <si>
    <t>ALVENARIA DE VEDAÇÃO DE BLOCOS CERÂMICOS FURADOS NA VERTICAL DE 14X19X39 CM (ESPESSURA 14 CM) E ARGAMASSA DE ASSENTAMENTO COM PREPARO MANUAL. AF_12/2021</t>
  </si>
  <si>
    <t>2.4</t>
  </si>
  <si>
    <t>CHAPISCO APLICADO EM ALVENARIAS E ESTRUTURAS DE CONCRETO INTERNAS, COM COLHER DE PEDREIRO. ARGAMASSA TRAÇO 1:3 COM PREPARO MANUAL. AF_06/2014</t>
  </si>
  <si>
    <t>2.5</t>
  </si>
  <si>
    <t>MASSA ÚNICA, PARA RECEBIMENTO DE PINTURA OU CERÂMICA, EM ARGAMASSA INDUSTRIALIZADA, PREPARO MECÂNICO, APLICADO COM EQUIPAMENTO DE MISTURA E PROJEÇÃO DE 1,5 M3/H DE ARGAMASSA EM FACES INTERNAS DE PAREDES, ESPESSURA DE 10MM, SEM EXECUÇÃO DE TALISCAS. AF_06/2014</t>
  </si>
  <si>
    <t>3-COBERTURA</t>
  </si>
  <si>
    <t>3.1</t>
  </si>
  <si>
    <t>TELHAMENTO COM TELHA ONDULADA DE FIBROCIMENTO E = 6 MM, COM RECOBRIMENTO LATERAL DE 1/4 DE ONDA PARA TELHADO COM INCLINAÇÃO MAIOR QUE 10°, COM ATÉ 2 ÁGUAS, INCLUSO IÇAMENTO. AF_07/2019</t>
  </si>
  <si>
    <t>3.2</t>
  </si>
  <si>
    <t>TELHAMENTO COM TELHA ONDULADA DE FIBROCIMENTO E = 6 MM, COM RECOBRIMENTO LATERAL DE 1 1/4 DE ONDA PARA TELHADO COM INCLINAÇÃO MÁXIMA DE 10°, COM ATÉ 2 ÁGUAS, INCLUSO IÇAMENTO. AF_07/2019</t>
  </si>
  <si>
    <t>3.3</t>
  </si>
  <si>
    <t>TELHAMENTO COM TELHA DE AÇO/ALUMÍNIO E = 0,5 MM, COM ATÉ 2 ÁGUAS, INCLUSO IÇAMENTO. AF_07/2019</t>
  </si>
  <si>
    <t>3.4</t>
  </si>
  <si>
    <t>TELHAMENTO COM TELHA METÁLICA TERMOACÚSTICA E = 30 MM, COM ATÉ 2 ÁGUAS, INCLUSO IÇAMENTO. AF_07/2019</t>
  </si>
  <si>
    <t>3.5</t>
  </si>
  <si>
    <t>CUMEEIRA PARA TELHA DE FIBROCIMENTO ONDULADA E = 6 MM, INCLUSO ACESSÓRIOS DE FIXAÇÃO E IÇAMENTO. AF_07/2019</t>
  </si>
  <si>
    <t>3.6</t>
  </si>
  <si>
    <t>4-IMPERMEABILIZAÇÕES E TRATAMENTOS</t>
  </si>
  <si>
    <t>4.1</t>
  </si>
  <si>
    <t>IMPERMEABILIZAÇÃO DE SUPERFÍCIE COM MANTA ASFÁLTICA, UMA CAMADA, INCLUSIVE APLICAÇÃO DE PRIMER ASFÁLTICO, E=3MM. AF_06/2018</t>
  </si>
  <si>
    <t>4.2</t>
  </si>
  <si>
    <t>IMPERMEABILIZAÇÃO DE SUPERFÍCIE COM MEMBRANA À BASE DE POLIURETANO, 2 DEMÃOS. AF_06/2018</t>
  </si>
  <si>
    <t>4.3</t>
  </si>
  <si>
    <t>IMPERMEABILIZAÇÃO DE SUPERFÍCIE COM EMULSÃO ASFÁLTICA, 2 DEMÃOS AF_06/2018</t>
  </si>
  <si>
    <t>4.4</t>
  </si>
  <si>
    <t>PROTEÇÃO MECÂNICA DE SUPERFÍCIE HORIZONTAL COM ARGAMASSA DE CIMENTO E AREIA, TRAÇO 1:3, E=2CM. AF_06/2018</t>
  </si>
  <si>
    <t>4.5</t>
  </si>
  <si>
    <t>PROTEÇÃO MECÂNICA DE SUPERFICIE HORIZONTAL COM ARGAMASSA DE CIMENTO E AREIA, TRAÇO 1:3, E=5CM. AF_06/2018</t>
  </si>
  <si>
    <t>5-FORROS</t>
  </si>
  <si>
    <t>5.1</t>
  </si>
  <si>
    <t>FORRO EM MADEIRA PINUS, PARA AMBIENTES COMERCIAIS, INCLUSIVE ESTRUTURA DE FIXAÇÃO. AF_05/2017</t>
  </si>
  <si>
    <t>5.2</t>
  </si>
  <si>
    <t>ACABAMENTOS PARA FORRO (RODA-FORRO EM MADEIRA PINUS). AF_05/2017</t>
  </si>
  <si>
    <t>5.3</t>
  </si>
  <si>
    <t>FORRO EM PLACAS DE GESSO, PARA AMBIENTES COMERCIAIS. AF_05/2017_P</t>
  </si>
  <si>
    <t>5.4</t>
  </si>
  <si>
    <t>FORRO EM DRYWALL, PARA AMBIENTES COMERCIAIS, INCLUSIVE ESTRUTURA DE FIXAÇÃO. AF_05/2017_P</t>
  </si>
  <si>
    <t>5.5</t>
  </si>
  <si>
    <t>FORRO EM RÉGUAS DE PVC, FRISADO, PARA AMBIENTES COMERCIAIS, INCLUSIVE ESTRUTURA DE FIXAÇÃO. AF_05/2017_P</t>
  </si>
  <si>
    <t>5.6</t>
  </si>
  <si>
    <t>ACABAMENTOS PARA FORRO (RODA-FORRO EM PERFIL METÁLICO E PLÁSTICO). AF_05/2017</t>
  </si>
  <si>
    <t>6-PAVIMENTAÇÃO E PISOS</t>
  </si>
  <si>
    <t>6.1</t>
  </si>
  <si>
    <t>EXECUÇÃO DE PÁTIO/ESTACIONAMENTO EM PISO INTERTRAVADO, COM BLOCO RETANGULAR DE 20 X 10 CM, ESPESSURA 10 CM. AF_12/2015</t>
  </si>
  <si>
    <t>6.2</t>
  </si>
  <si>
    <t>6.3</t>
  </si>
  <si>
    <t>EXECUÇÃO DE PASSEIO (CALÇADA) OU PISO DE CONCRETO COM CONCRETO MOLDADO IN LOCO, USINADO, ACABAMENTO CONVENCIONAL, NÃO ARMADO. AF_07/2016</t>
  </si>
  <si>
    <t>6.4</t>
  </si>
  <si>
    <t>EXECUÇÃO DE PASSEIO (CALÇADA) OU PISO DE CONCRETO COM CONCRETO MOLDADOIN LOCO, USINADO, ACABAMENTO CONVENCIONAL, ESPESSURA 6 CM, ARMADO. AF_07/2016</t>
  </si>
  <si>
    <t>6.5</t>
  </si>
  <si>
    <t>EXECUÇÃO DE PASSEIO (CALÇADA) OU PISO DE CONCRETO COM CONCRETO MOLDADO IN LOCO, FEITO EM OBRA, ACABAMENTO CONVENCIONAL, ESPESSURA 8 CM, ARMADO. AF_07/2016</t>
  </si>
  <si>
    <t>6.6</t>
  </si>
  <si>
    <t>EXECUÇÃO DE PISO DE CONCRETO, COM ACABAMENTO SUPERFICIAL, ESPESSURA DE 15 CM, FCK = 30 MPA, COM USO DE FORMAS EM MADEIRA SERRADA. AF_09/2021</t>
  </si>
  <si>
    <t>6.7</t>
  </si>
  <si>
    <t>CONTRAPISO EM ARGAMASSA PRONTA, PREPARO MECÂNICO COM MISTURADOR 300 KG, APLICADO EM ÁREAS SECAS SOBRE LAJE, ADERIDO, ACABAMENTO NÃO REFORÇADO, ESPESSURA 2CM. AF_07/2021</t>
  </si>
  <si>
    <t>6.8</t>
  </si>
  <si>
    <t>CONTRAPISO EM ARGAMASSA PRONTA, PREPARO MECÂNICO COM MISTURADOR 300 KG, APLICADO EM ÁREAS SECAS SOBRE LAJE, ADERIDO, ACABAMENTO NÃO REFORÇADO, ESPESSURA 3CM. AF_07/2021</t>
  </si>
  <si>
    <t>6.9</t>
  </si>
  <si>
    <t>REVESTIMENTO CERÂMICO PARA PISO COM PLACAS TIPO ESMALTADA EXTRA DE DIMENSÕES 35X35 CM APLICADA EM AMBIENTES DE ÁREA MENOR QUE 5 M2. AF_06/2014</t>
  </si>
  <si>
    <t>6.10</t>
  </si>
  <si>
    <t>REVESTIMENTO CERÂMICO PARA PISO COM PLACAS TIPO ESMALTADA EXTRA DE DIMENSÕES 35X35 CM APLICADA EM AMBIENTES DE ÁREA ENTRE 5 M2 E 10 M2. AF_06/2014</t>
  </si>
  <si>
    <t>6.11</t>
  </si>
  <si>
    <t>REVESTIMENTO CERÂMICO PARA PISO COM PLACAS TIPO ESMALTADA EXTRA DE DIMENSÕES 35X35 CM APLICADA EM AMBIENTES DE ÁREA MAIOR QUE 10 M2. AF_06/2014</t>
  </si>
  <si>
    <t>6.12</t>
  </si>
  <si>
    <t>REVESTIMENTO CERÂMICO PARA PISO COM PLACAS TIPO ESMALTADA EXTRA DE DIMENSÕES 45X45 CM APLICADA EM AMBIENTES DE ÁREA MENOR QUE 5 M2. AF_06/2014</t>
  </si>
  <si>
    <t>6.13</t>
  </si>
  <si>
    <t>REVESTIMENTO CERÂMICO PARA PISO COM PLACAS TIPO ESMALTADA EXTRA DE DIMENSÕES 45X45 CM APLICADA EM AMBIENTES DE ÁREA ENTRE 5 M2 E 10 M2. AF_06/2014</t>
  </si>
  <si>
    <t>6.14</t>
  </si>
  <si>
    <t>REVESTIMENTO CERÂMICO PARA PISO COM PLACAS TIPO ESMALTADA EXTRA DE DIMENSÕES 45X45 CM APLICADA EM AMBIENTES DE ÁREA MAIOR QUE 10 M2. AF_06/2014</t>
  </si>
  <si>
    <t>6.15</t>
  </si>
  <si>
    <t>REVESTIMENTO CERÂMICO PARA PISO COM PLACAS TIPO PORCELANATO DE DIMENSÕES 45X45 CM APLICADA EM AMBIENTES DE ÁREA MENOR QUE 5 M². AF_06/2014</t>
  </si>
  <si>
    <t>6.16</t>
  </si>
  <si>
    <t>REVESTIMENTO CERÂMICO PARA PISO COM PLACAS TIPO PORCELANATO DE DIMENSÕES 45X45 CM APLICADA EM AMBIENTES DE ÁREA ENTRE 5 M² E 10 M². AF_06/2014</t>
  </si>
  <si>
    <t>6.17</t>
  </si>
  <si>
    <t>REVESTIMENTO CERÂMICO PARA PISO COM PLACAS TIPO PORCELANATO DE DIMENSÕES 45X45 CM APLICADA EM AMBIENTES DE ÁREA MAIOR QUE 10 M². AF_06/2014</t>
  </si>
  <si>
    <t>6.18</t>
  </si>
  <si>
    <t>REVESTIMENTO CERÂMICO PARA PISO COM PLACAS TIPO PORCELANATO DE DIMENSÕES 60X60 CM APLICADA EM AMBIENTES DE ÁREA MENOR QUE 5 M². AF_06/2014</t>
  </si>
  <si>
    <t>6.19</t>
  </si>
  <si>
    <t>REVESTIMENTO CERÂMICO PARA PISO COM PLACAS TIPO PORCELANATO DE DIMENSÕES 60X60 CM APLICADA EM AMBIENTES DE ÁREA ENTRE 5 M² E 10 M². AF_06/2014</t>
  </si>
  <si>
    <t>6.20</t>
  </si>
  <si>
    <t>REVESTIMENTO CERÂMICO PARA PISO COM PLACAS TIPO PORCELANATO DE DIMENSÕES 60X60 CM APLICADA EM AMBIENTES DE ÁREA MAIOR QUE 10 M². AF_06/2014</t>
  </si>
  <si>
    <t>6.21</t>
  </si>
  <si>
    <t>PISO EM GRANITO APLICADO EM AMBIENTES INTERNOS. AF_09/2020</t>
  </si>
  <si>
    <t>6.22</t>
  </si>
  <si>
    <t>PISO EM MÁRMORE APLICADO EM AMBIENTES INTERNOS. AF_09/2020</t>
  </si>
  <si>
    <t>6.23</t>
  </si>
  <si>
    <t>PISO VINÍLICO SEMI-FLEXÍVEL EM PLACAS, PADRÃO LISO, ESPESSURA 3,2 MM, FIXADO COM COLA. AF_09/2020</t>
  </si>
  <si>
    <t>6.24</t>
  </si>
  <si>
    <t>RODAPÉ EM MADEIRA, ALTURA 7CM, FIXADO COM COLA E PARAFUSOS. AF_09/2020</t>
  </si>
  <si>
    <t>6.25</t>
  </si>
  <si>
    <t>6.26</t>
  </si>
  <si>
    <t>7-PINTURA</t>
  </si>
  <si>
    <t>7.1</t>
  </si>
  <si>
    <t>LIXAMENTO MANUAL EM SUPERFÍCIES METÁLICAS EM OBRA. AF_01/2020</t>
  </si>
  <si>
    <t>7.2</t>
  </si>
  <si>
    <t>PINTURA COM TINTA ALQUÍDICA DE FUNDO (TIPO ZARCÃO) APLICADA A ROLO OU PINCEL SOBRE SUPERFÍCIES METÁLICAS (EXCETO PERFIL) EXECUTADO EM OBRA (POR DEMÃO). AF_01/2020</t>
  </si>
  <si>
    <t>7.3</t>
  </si>
  <si>
    <t>PINTURA COM TINTA ALQUÍDICA DE ACABAMENTO (ESMALTE SINTÉTICO FOSCO) APLICADA A ROLO OU PINCEL SOBRE SUPERFÍCIES METÁLICAS (EXCETO PERFIL) EXECUTADO EM OBRA (02 DEMÃOS). AF_01/2020</t>
  </si>
  <si>
    <t>7.4</t>
  </si>
  <si>
    <t>APLICAÇÃO DE FUNDO SELADOR ACRÍLICO EM TETO, UMA DEMÃO. AF_06/2014</t>
  </si>
  <si>
    <t>7.5</t>
  </si>
  <si>
    <t>APLICAÇÃO DE FUNDO SELADOR ACRÍLICO EM PAREDES, UMA DEMÃO. AF_06/2014</t>
  </si>
  <si>
    <t>7.6</t>
  </si>
  <si>
    <t>APLICAÇÃO E LIXAMENTO DE MASSA LÁTEX EM TETO, UMA DEMÃO. AF_06/2014</t>
  </si>
  <si>
    <t>7.7</t>
  </si>
  <si>
    <t>APLICAÇÃO E LIXAMENTO DE MASSA LÁTEX EM PAREDES, UMA DEMÃO. AF_06/2014</t>
  </si>
  <si>
    <t>7.8</t>
  </si>
  <si>
    <t>APLICAÇÃO E LIXAMENTO DE MASSA LÁTEX EM TETO, DUAS DEMÃOS. AF_06/2014</t>
  </si>
  <si>
    <t>7.9</t>
  </si>
  <si>
    <t>APLICAÇÃO E LIXAMENTO DE MASSA LÁTEX EM PAREDES, DUAS DEMÃOS. AF_06/2014</t>
  </si>
  <si>
    <t>7.10</t>
  </si>
  <si>
    <t>APLICAÇÃO MANUAL DE PINTURA COM TINTA LÁTEX ACRÍLICA EM TETO, DUAS DEMÃOS. AF_06/2014</t>
  </si>
  <si>
    <t>7.11</t>
  </si>
  <si>
    <t>APLICAÇÃO MANUAL DE PINTURA COM TINTA LÁTEX ACRÍLICA EM PAREDES, DUAS DEMÃOS. AF_06/2014</t>
  </si>
  <si>
    <t>7.12</t>
  </si>
  <si>
    <t>LIXAMENTO DE MADEIRA PARA APLICAÇÃO DE FUNDO OU PINTURA. AF_01/2021</t>
  </si>
  <si>
    <t>7.13</t>
  </si>
  <si>
    <t>PINTURA FUNDO NIVELADOR ALQUÍDICO BRANCO EM MADEIRA. AF_01/2021</t>
  </si>
  <si>
    <t>7.14</t>
  </si>
  <si>
    <t>PINTURA VERNIZ (INCOLOR) ALQUÍDICO EM MADEIRA, USO INTERNO E EXTERNO, 1 DEMÃO. AF_01/2021</t>
  </si>
  <si>
    <t>7.15</t>
  </si>
  <si>
    <t>PINTURA TINTA DE ACABAMENTO (PIGMENTADA) ESMALTE SINTÉTICO FOSCO EM MADEIRA, 1 DEMÃO. AF_01/2021</t>
  </si>
  <si>
    <t>7.16</t>
  </si>
  <si>
    <t>PINTURA TINTA DE ACABAMENTO (PIGMENTADA) ESMALTE SINTÉTICO FOSCO EM MADEIRA, 2 DEMÃOS. AF_01/2021</t>
  </si>
  <si>
    <t>7.17</t>
  </si>
  <si>
    <t>PREPARO DO PISO CIMENTADO PARA PINTURA - LIXAMENTO E LIMPEZA. AF_05/2021</t>
  </si>
  <si>
    <t>7.18</t>
  </si>
  <si>
    <t>PINTURA DE PISO COM TINTA ACRÍLICA, APLICAÇÃO MANUAL, 2 DEMÃOS, INCLUSO FUNDO PREPARADOR. AF_05/2021</t>
  </si>
  <si>
    <t>7.19</t>
  </si>
  <si>
    <t>PINTURA DE DEMARCAÇÃO DE VAGA COM TINTA ACRÍLICA, E = 10 CM, APLICAÇÃO MANUAL. AF_05/2021</t>
  </si>
  <si>
    <t>7.20</t>
  </si>
  <si>
    <t>PINTURA DE SÍMBOLOS E TEXTOS COM TINTA ACRÍLICA, DEMARCAÇÃO COM FITA ADESIVA E APLICAÇÃO COM ROLO. AF_05/2021</t>
  </si>
  <si>
    <t>8-PORTAS</t>
  </si>
  <si>
    <t>8.1</t>
  </si>
  <si>
    <t>KIT DE PORTA-PRONTA DE MADEIRA EM ACABAMENTO MELAMÍNICO BRANCO, FOLHA PESADA OU SUPERPESADA, 80X210CM, FIXAÇÃO COM PREENCHIMENTO PARCIAL DE ESPUMA EXPANSIVA - FORNECIMENTO E INSTALAÇÃO. AF_12/2019</t>
  </si>
  <si>
    <t>8.2</t>
  </si>
  <si>
    <t>KIT DE PORTA-PRONTA DE MADEIRA EM ACABAMENTO MELAMÍNICO BRANCO, FOLHA PESADA OU SUPERPESADA, 90X210CM, FIXAÇÃO COM PREENCHIMENTO TOTAL DE ESPUMA EXPANSIVA - FORNECIMENTO E INSTALAÇÃO. AF_12/2019</t>
  </si>
  <si>
    <t>8.3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</si>
  <si>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</si>
  <si>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9-VIDROS</t>
  </si>
  <si>
    <t>9.1</t>
  </si>
  <si>
    <t>INSTALAÇÃO DE VIDRO LISO INCOLOR, E = 3 MM, EM ESQUADRIA DE MADEIRA, FIXADO COM BAGUETE. AF_01/2021</t>
  </si>
  <si>
    <t>9.2</t>
  </si>
  <si>
    <t>INSTALAÇÃO DE VIDRO LISO INCOLOR, E = 3 MM, EM ESQUADRIA DE ALUMÍNIO OU PVC, FIXADO COM BAGUETE. AF_01/2021_P</t>
  </si>
  <si>
    <t>9.3</t>
  </si>
  <si>
    <t>INSTALAÇÃO DE VIDRO LISO INCOLOR, E = 4 MM, EM ESQUADRIA DE ALUMÍNIO OU PVC, FIXADO COM BAGUETE. AF_01/2021_P</t>
  </si>
  <si>
    <t>9.4</t>
  </si>
  <si>
    <t>INSTALAÇÃO DE VIDRO LISO INCOLOR, E = 5 MM, EM ESQUADRIA DE ALUMÍNIO OU PVC, FIXADO COM BAGUETE. AF_01/2021_P</t>
  </si>
  <si>
    <t>9.5</t>
  </si>
  <si>
    <t>INSTALAÇÃO DE VIDRO LISO INCOLOR, E = 6 MM, EM ESQUADRIA DE ALUMÍNIO OU PVC, FIXADO COM BAGUETE. AF_01/2021_P</t>
  </si>
  <si>
    <t>9.6</t>
  </si>
  <si>
    <t>INSTALAÇÃO DE VIDRO LAMINADO, E = 8 MM (4+4), ENCAIXADO EM PERFIL U. AF_01/2021_P</t>
  </si>
  <si>
    <t>9.7</t>
  </si>
  <si>
    <t>INSTALAÇÃO DE VIDRO TEMPERADO, E = 6 MM, ENCAIXADO EM PERFIL U. AF_01/2021_P</t>
  </si>
  <si>
    <t>9.8</t>
  </si>
  <si>
    <t>INSTALAÇÃO DE VIDRO TEMPERADO, E = 8 MM, ENCAIXADO EM PERFIL U. AF_01/2021_P</t>
  </si>
  <si>
    <t>9.9</t>
  </si>
  <si>
    <t>INSTALAÇÃO DE VIDRO TEMPERADO, E = 10 MM, ENCAIXADO EM PERFIL U. AF_01/2021_P</t>
  </si>
  <si>
    <t>9.10</t>
  </si>
  <si>
    <t>REMOÇÃO DE VIDRO LISO COMUM DE ESQUADRIA COM BAGUETE DE MADEIRA. AF_01/2021</t>
  </si>
  <si>
    <t>9.11</t>
  </si>
  <si>
    <t>REMOÇÃO DE VIDRO LISO COMUM DE ESQUADRIA COM BAGUETE DE ALUMÍNIO OU PVC. AF_01/2021</t>
  </si>
  <si>
    <t>9.12</t>
  </si>
  <si>
    <t>REMOÇÃO DE VIDRO TEMPERADO FIXADO EM PERFIL U. AF_01/2021</t>
  </si>
  <si>
    <t>10-SERRALHERIA</t>
  </si>
  <si>
    <t>10.1</t>
  </si>
  <si>
    <t>CHAPIM (RUFO CAPA) EM AÇO GALVANIZADO, CORTE 33. AF_11/2020</t>
  </si>
  <si>
    <t>10.2</t>
  </si>
  <si>
    <t>CALHA EM CHAPA DE AÇO GALVANIZADO NÚMERO 24, DESENVOLVIMENTO DE 33 CM, INCLUSO TRANSPORTE VERTICAL. AF_07/2019</t>
  </si>
  <si>
    <t>10.3</t>
  </si>
  <si>
    <t>CALHA EM CHAPA DE AÇO GALVANIZADO NÚMERO 24, DESENVOLVIMENTO DE 50 CM, INCLUSO TRANSPORTE VERTICAL. AF_07/2019</t>
  </si>
  <si>
    <t>10.4</t>
  </si>
  <si>
    <t>CALHA EM CHAPA DE AÇO GALVANIZADO NÚMERO 24, DESENVOLVIMENTO DE 100 CM, INCLUSO TRANSPORTE VERTICAL. AF_07/2019</t>
  </si>
  <si>
    <t>10.5</t>
  </si>
  <si>
    <t>RUFO EM CHAPA DE AÇO GALVANIZADO NÚMERO 24, CORTE DE 25 CM, INCLUSO TRANSPORTE VERTICAL. AF_07/2019</t>
  </si>
  <si>
    <t>11-ISNTALAÇÕES HIDRÁULICAS E SANITÁRIAS</t>
  </si>
  <si>
    <t>11.1</t>
  </si>
  <si>
    <t>KIT DE REGISTRO DE GAVETA BRUTO DE LATÃO ½", INCLUSIVE CONEXÕES, ROSCÁVEL, INSTALADO EM RAMAL DE ÁGUA FRIA - FORNECIMENTO E INSTALAÇÃO. AF_12/2014</t>
  </si>
  <si>
    <t>11.2</t>
  </si>
  <si>
    <t>KIT DE REGISTRO DE GAVETA BRUTO DE LATÃO ¾", INCLUSIVE CONEXÕES, ROSCÁVEL, INSTALADO EM RAMAL DE ÁGUA FRIA - FORNECIMENTO E INSTALAÇÃO. AF_12/2014</t>
  </si>
  <si>
    <t>11.3</t>
  </si>
  <si>
    <t>TORNEIRA DE BOIA PARA CAIXA D'ÁGUA, ROSCÁVEL, 1/2" - FORNECIMENTO E INSTALAÇÃO. AF_08/2021</t>
  </si>
  <si>
    <t>11.4</t>
  </si>
  <si>
    <t>TORNEIRA DE BOIA PARA CAIXA D'ÁGUA, ROSCÁVEL, 3/4" - FORNECIMENTO E INSTALAÇÃO. AF_08/2021</t>
  </si>
  <si>
    <t>11.5</t>
  </si>
  <si>
    <t>TORNEIRA DE BOIA PARA CAIXA D'ÁGUA, ROSCÁVEL, 1" - FORNECIMENTO E INSTALAÇÃO. AF_08/2021</t>
  </si>
  <si>
    <t>11.6</t>
  </si>
  <si>
    <t>TORNEIRA DE BOIA PARA CAIXA D'ÁGUA, ROSCÁVEL, 2" - FORNECIMENTO E INSTALAÇÃO. AF_08/2021</t>
  </si>
  <si>
    <t>11.7</t>
  </si>
  <si>
    <t>VÁLVULA DE DESCARGA METÁLICA, BASE 1 1/2", ACABAMENTO METALICO CROMADO- FORNECIMENTO E INSTALAÇÃO. AF_08/2021</t>
  </si>
  <si>
    <t>11.8</t>
  </si>
  <si>
    <t>VÁLVULA DE DESCARGA METÁLICA, BASE 1 1/4", ACABAMENTO METALICO CROMADO - FORNECIMENTO E INSTALAÇÃO. AF_08/2021</t>
  </si>
  <si>
    <t>11.9</t>
  </si>
  <si>
    <t>SUBSTITUIÇÃO DE REGISTRO OU VÁLVULA, ROSCÁVEL, DN 20 MM. AF_08/2021</t>
  </si>
  <si>
    <t>11.10</t>
  </si>
  <si>
    <t>SUBSTITUIÇÃO DE REGISTRO OU VÁLVULA, ROSCÁVEL, DN 25 MM. AF_08/2021</t>
  </si>
  <si>
    <t>11.11</t>
  </si>
  <si>
    <t>SUBSTITUIÇÃO DE REGISTRO OU VÁLVULA, ROSCÁVEL, DN 32 MM. AF_08/2021</t>
  </si>
  <si>
    <t>11.12</t>
  </si>
  <si>
    <t>RASGO EM CONTRAPISO PARA RAMAIS/ DISTRIBUIÇÃO COM DIÂMETROS MENORES OU IGUAIS A 40 MM. AF_05/2015</t>
  </si>
  <si>
    <t>RASGO EM CONTRAPISO PARA RAMAIS/ DISTRIBUIÇÃO COM DIÂMETROS MAIORES QUE 40 MM E MENORES OU IGUAIS A 75 MM. AF_05/2015</t>
  </si>
  <si>
    <t>11.14</t>
  </si>
  <si>
    <t>RASGO EM CONTRAPISO PARA RAMAIS/ DISTRIBUIÇÃO COM DIÂMETROS MAIORES QUE 75 MM. AF_05/2015</t>
  </si>
  <si>
    <t>11.15</t>
  </si>
  <si>
    <t>CHUMBAMENTO LINEAR EM CONTRAPISO PARA RAMAIS/DISTRIBUIÇÃO COM DIÂMETRO S MENORES OU IGUAIS A 40 MM. AF_05/2015</t>
  </si>
  <si>
    <t>11.16</t>
  </si>
  <si>
    <t>CHUMBAMENTO LINEAR EM CONTRAPISO PARA RAMAIS/DISTRIBUIÇÃO COM DIÂMETROS MAIORES QUE 40 MM E MENORES OU IGUAIS A 75 MM. AF_05/2015</t>
  </si>
  <si>
    <t>11.17</t>
  </si>
  <si>
    <t>CHUMBAMENTO LINEAR EM CONTRAPISO PARA RAMAIS/DISTRIBUIÇÃO COM DIÂMETROS MAIORES QUE 75 MM. AF_05/2015</t>
  </si>
  <si>
    <t>11.18</t>
  </si>
  <si>
    <t>11.19</t>
  </si>
  <si>
    <t>11.20</t>
  </si>
  <si>
    <t>11.21</t>
  </si>
  <si>
    <t>11.22</t>
  </si>
  <si>
    <t>CAIXA SIFONADA, PVC, DN 100 X 100 X 50 MM, JUNTA ELÁSTICA, FORNECIDA E INSTALADA EM RAMAL DE DESCARGA OU EM RAMAL DE ESGOTO SANITÁRIO. AF_12/2014</t>
  </si>
  <si>
    <t>11.23</t>
  </si>
  <si>
    <t>(COMPOSIÇÃO REPRESENTATIVA) DO SERVIÇO DE INSTALAÇÃO DE TUBOS DE PVC, SOLDÁVEL, ÁGUA FRIA, DN 20 MM (INSTALADO EM RAMAL, SUB-RAMAL OU RAMAL DE DISTRIBUIÇÃO), INCLUSIVE CONEXÕES, CORTES E FIXAÇÕES, PARA PRÉDIOS. AF_10/2015</t>
  </si>
  <si>
    <t>11.24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</si>
  <si>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</si>
  <si>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11.25</t>
  </si>
  <si>
    <t>(COMPOSIÇÃO REPRESENTATIVA) DO SERVIÇO DE INSTALAÇÃO TUBOS DE PVC, SOLDÁVEL, ÁGUA FRIA, DN 32 MM (INSTALADO EM RAMAL, SUB-RAMAL, RAMAL DE DISTRIBUIÇÃO OU PRUMADA), INCLUSIVE CONEXÕES, CORTES E FIXAÇÕES, PARA PRÉDIOS. AF_10/2015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</si>
  <si>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</si>
  <si>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</si>
  <si>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</si>
  <si>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TAMPA CIRCULAR PARA ESGOTO E DRENAGEM, EM CONCRETO PRÉ-MOLDADO, DIÂMETRO INTERNO = 0,6 M. AF_12/2020</t>
  </si>
  <si>
    <t>12-LOUÇAS METAIS E ACESSÓRIOS</t>
  </si>
  <si>
    <t>12.1</t>
  </si>
  <si>
    <t>TAPA VISTA DE MICTÓRIO EM GRANITO CINZA POLIDO, ESP = 3CM, ASSENTADO COM ARGAMASSA COLANTE AC III-E . AF_01/2021</t>
  </si>
  <si>
    <t>12.2</t>
  </si>
  <si>
    <t>MICTÓRIO SIFONADO LOUÇA BRANCA PADRÃO MÉDIO FORNECIMENTO E INSTALAÇÃO. AF_01/2020</t>
  </si>
  <si>
    <t>12.3</t>
  </si>
  <si>
    <t>VASO SANITÁRIO SIFONADO COM CAIXA ACOPLADA LOUÇA BRANCA - PADRÃO MÉDIO , INCLUSO ENGATE FLEXÍVEL EM METAL CROMADO, 1/2 X 40CM - FORNECIMENTO E INSTALAÇÃO. AF_01/2020</t>
  </si>
  <si>
    <t>12.4</t>
  </si>
  <si>
    <t>CUBA DE EMBUTIR OVAL EM LOUÇA BRANCA, 35 X 50CM OU EQUIVALENTE, INCLUSO VÁLVULA EM METAL CROMADO E SIFÃO FLEXÍVEL EM PVC - FORNECIMENTO E INSTALAÇÃO. AF_01/2020</t>
  </si>
  <si>
    <t>12.5</t>
  </si>
  <si>
    <t>BANCADA DE GRANITO CINZA POLIDO, DE 0,50 X 0,60 M, PARA LAVATÓRIO - FORNECIMENTO E INSTALAÇÃO. AF_01/2020</t>
  </si>
  <si>
    <t>12.6</t>
  </si>
  <si>
    <t>TANQUE DE LOUÇA BRANCA COM COLUNA, 30L OU EQUIVALENTE, INCLUSO SIFÃO FLEXÍVEL EM PVC, VÁLVULA PLÁSTICA E TORNEIRA DE METAL CROMADO PADRÃO POPULAR - FORNECIMENTO E INSTALAÇÃO. AF_01/2020</t>
  </si>
  <si>
    <t>12.7</t>
  </si>
  <si>
    <t>TORNEIRA CROMADA DE MESA, 1/2 OU 3/4, PARA LAVATÓRIO, PADRÃO POPULAR- FORNECIMENTO E INSTALAÇÃO. AF_01/2020</t>
  </si>
  <si>
    <t>12.8</t>
  </si>
  <si>
    <t>TORNEIRA CROMADA TUBO MÓVEL, DE MESA, 1/2 OU 3/4, PARA PIA DE COZINHA, PADRÃO ALTO - FORNECIMENTO E INSTALAÇÃO. AF_01/2020</t>
  </si>
  <si>
    <t>12.9</t>
  </si>
  <si>
    <t>TORNEIRA CROMADA TUBO MÓVEL, DE PAREDE, 1/2 OU 3/4, PARA PIA DE COZINHA, PADRÃO MÉDIO - FORNECIMENTO E INSTALAÇÃO. AF_01/2020</t>
  </si>
  <si>
    <t>12.10</t>
  </si>
  <si>
    <t>TORNEIRA CROMADA LONGA, DE PAREDE, 1/2 OU 3/4, PARA PIA DE COZINHA, PADRÃO POPULAR - FORNECIMENTO E INSTALAÇÃO. AF_01/2020</t>
  </si>
  <si>
    <t>12.11</t>
  </si>
  <si>
    <t>TORNEIRA CROMADA 1/2 OU 3/4 PARA TANQUE, PADRÃO MÉDIO - FORNECIMENTO E INSTALAÇÃO. AF_01/2020</t>
  </si>
  <si>
    <t>13-ISTALAÇÕES DE PREVENÇÃO E COMBATE À INCÊNDIO</t>
  </si>
  <si>
    <t>13.1</t>
  </si>
  <si>
    <t>EXTINTOR DE INCÊNDIO PORTÁTIL COM CARGA DE ÁGUA PRESSURIZADA DE 10 L, CLASSE A - FORNECIMENTO E INSTALAÇÃO. AF_10/2020_P</t>
  </si>
  <si>
    <t>13.2</t>
  </si>
  <si>
    <t>EXTINTOR DE INCÊNDIO PORTÁTIL COM CARGA DE CO2 DE 6 KG, CLASSE BC - FORNECIMENTO E INSTALAÇÃO. AF_10/2020_P</t>
  </si>
  <si>
    <t>13.3</t>
  </si>
  <si>
    <t>EXTINTOR DE INCÊNDIO PORTÁTIL COM CARGA DE PQS DE 4 KG, CLASSE BC - FORNECIMENTO E INSTALAÇÃO. AF_10/2020_P</t>
  </si>
  <si>
    <t xml:space="preserve">14-LIMPEZA </t>
  </si>
  <si>
    <t>14.1</t>
  </si>
  <si>
    <t xml:space="preserve">LAVAGEM DE FACHADAS E LIMPEZA DE VIDROS EXTERNOS DE PRÉDIO, INCLUÍDO TODOS OS SERVIÇOS, EQUIPAMENTOS DE SEGURANÇA E PRODUTOS PARA EXECUÇÃO DOS SERVIÇOS </t>
  </si>
  <si>
    <t>14.2</t>
  </si>
  <si>
    <t>LIMPEZA DE CAIXA D`ÁGUA/RESERVATÓRIO (Até 2m3)</t>
  </si>
  <si>
    <t>14.3</t>
  </si>
  <si>
    <t>LIMPEZA DE CAIXA D`ÁGUA/RESERVATÓRIO (de 2m3 até 5m3)</t>
  </si>
  <si>
    <t>14.4</t>
  </si>
  <si>
    <t>LIMPEZA DE CAIXA D`ÁGUA/RESERVATÓRIO (mais de 5m3)</t>
  </si>
  <si>
    <t>15-EQUIPAMENTOS</t>
  </si>
  <si>
    <t>15.1</t>
  </si>
  <si>
    <t>16-MÃO DE OBRA</t>
  </si>
  <si>
    <t>16.1</t>
  </si>
  <si>
    <t>COORDENAÇÃO DE ATIVIDADE DE MANUTENÇÃO PREDIAL</t>
  </si>
  <si>
    <t>MÊS</t>
  </si>
  <si>
    <t>TOTAL FINAL</t>
  </si>
  <si>
    <t xml:space="preserve">% BDI </t>
  </si>
  <si>
    <t>Descrição Básica</t>
  </si>
  <si>
    <t>Unidade</t>
  </si>
  <si>
    <t>Coeficiente</t>
  </si>
  <si>
    <t>Custo Unitário</t>
  </si>
  <si>
    <t>Total</t>
  </si>
  <si>
    <t>Servente de obras</t>
  </si>
  <si>
    <t>Código</t>
  </si>
  <si>
    <t>Carpinteiro de esquadrias</t>
  </si>
  <si>
    <t>Encanador ou bombeiro hidráulico</t>
  </si>
  <si>
    <t>Encarregado geral de obras</t>
  </si>
  <si>
    <t>INCC</t>
  </si>
  <si>
    <t>11.13</t>
  </si>
  <si>
    <t>LOCAÇÃO DE CAÇAMBA ESTACIONÁRIA DE (mínimo 4m3)</t>
  </si>
  <si>
    <t>TOTAL (R$/MÊS)</t>
  </si>
  <si>
    <t>COMPOSIÇÃO 101452 – SERVENTE COM ENCARGOS COMPLEMENTAR</t>
  </si>
  <si>
    <t>COMPOSIÇÃO 101446 – PINTOR COM ENCARGOS COMPLEMENTAR</t>
  </si>
  <si>
    <t>COMPOSIÇÃO 101445 – PEDREIRO COM ENCARGOS COMPLEMENTAR</t>
  </si>
  <si>
    <t>COMPOSIÇÃO 101402 – ENCANADOR COM ENCARGOS COMPLEMENTAR</t>
  </si>
  <si>
    <t>COMPOSIÇÃO 101399 – ELETRICISTA COM ENCARGOS COMPLEMENTAR</t>
  </si>
  <si>
    <t>COMPOSIÇÃO 101396 – CARPINTEIRO COM ENCARGOS COMPLEMENTAR</t>
  </si>
  <si>
    <t>Alimentação - mensalista (coletado caixa)</t>
  </si>
  <si>
    <t>Transporte - mensalista (coletado caixa)</t>
  </si>
  <si>
    <t>Exames - mensalista (coletado caixa)</t>
  </si>
  <si>
    <t>Seguro -mensalista (coletado caixa)</t>
  </si>
  <si>
    <t>Ferramentas - família servente - mensalista (encargos complementares - coletado caixa)</t>
  </si>
  <si>
    <t>EPI - família servente - mensalista (encargos complementares - coletado</t>
  </si>
  <si>
    <t>Curso de capacitação para servente (encargos complementares) - mensalista</t>
  </si>
  <si>
    <t>Seguro - mensalista (coletado caixa)</t>
  </si>
  <si>
    <t>Ferramentas - família carpinteiro de formas - mensalista (encargos complementares - coletado caixa)</t>
  </si>
  <si>
    <t>EPI - família carpinteiro de formas - mensalista (encargos complementares - coletado caixa)</t>
  </si>
  <si>
    <t>Curso de capacitação para carpinteiro de esquadria (encargos complementares) - mensalista</t>
  </si>
  <si>
    <t>Curso de capacitação para eletricista (encargos complementares) - mensalista</t>
  </si>
  <si>
    <t>EPI - família eletricista - mensalista (encargos complementares - coletado caixa)</t>
  </si>
  <si>
    <t>Ferramentas - família eletricista - mensalista (encargos complementares - coletado caixa)</t>
  </si>
  <si>
    <t>Ferramentas - família encanador - mensalista (encargos complementares - coletado caixa)</t>
  </si>
  <si>
    <t>EPI - família encanador - mensalista (encargos complementares - coletado caixa)</t>
  </si>
  <si>
    <t>Curso de capacitação para encanador ou bombeiro hidráulico (encargos complementares) - mensalista</t>
  </si>
  <si>
    <t>Ferramentas - família pedreiro - mensalista (encargos complementares - coletado caixa)</t>
  </si>
  <si>
    <t>EPI - família pedreiro - mensalista (encargos complementares - coletado caixa)</t>
  </si>
  <si>
    <t>Curso de capacitação para pedreiro (encargos complementares) – mensalista</t>
  </si>
  <si>
    <t>Curso de capacitação para pintor (encargos complementares) - mensalista</t>
  </si>
  <si>
    <t>EPI - família pintor - mensalista (encargos complementares - coletado caixa)</t>
  </si>
  <si>
    <t>Ferramentas - família pintor - mensalista (encargos complementares - coletado caixa)</t>
  </si>
  <si>
    <t>Ferramentas - família encarregado geral - mensalista (encargos complementares - coletado caixa)</t>
  </si>
  <si>
    <t>EPI - família encarregado geral - mensalista (encargos complementares - coletado caixa)</t>
  </si>
  <si>
    <t>Curso de capacitação para encarregado geral (encargos complementares) - mensalista</t>
  </si>
  <si>
    <t>Custo por posto de trabalho/mês</t>
  </si>
  <si>
    <t>JUNCAO SIMPLES, PVC, 45 GRAUS, DN 40 X 40 MM, SERIE NORMAL PARA ESGOTO PREDIAL</t>
  </si>
  <si>
    <t>CM, DE PLASTICO BRANCO</t>
  </si>
  <si>
    <t xml:space="preserve">SIFAO / TUBO SINFONADO EXTENSIVEL/SANFONADO, UNIVERSAL/ SIMPLES, ENTRE *50 A 70* </t>
  </si>
  <si>
    <t>40861*</t>
  </si>
  <si>
    <t>40862*</t>
  </si>
  <si>
    <t>Quantidade Máx. de empregados por posto (09 postos)</t>
  </si>
  <si>
    <t>(Data Base 07/2023 – PR – Desonerado)</t>
  </si>
  <si>
    <t>COMPOSIÇÃO 93572 – ENCARREGADO/MESTRE DE OBRAS COM ENCARGOS COMPLEMENTAR (Data Base 07/2023 – PR – Desonerado)</t>
  </si>
  <si>
    <t>FABRICAÇÃO E INSTALAÇÃO DE PONTALETES DE MADEIRA NÃO APARELHADA PARA TELHADOS COM ATÉ 2 ÁGUAS E COM TELHA ONDULADA DE FIBROCIMENTO, ALUMÍNIO OU PLÁSTICA EM EDIFÍCIO RESIDENCIAL DE MÚLTIPLOS PAVIMENTOS, INCLUSO TRANSPORTE VERTICAL. AF_07/2019</t>
  </si>
  <si>
    <t>REVESTIMENTO CERÂMICO PARA PAREDES INTERNAS COM PLACAS TIPO ESMALTADA EXTRA DE DIMENSÕES 25X35 CM APLICADAS NA ALTURA INTEIRA DAS PAREDES. AF_02/2023_PE</t>
  </si>
  <si>
    <t>REVESTIMENTO CERÂMICO PARA PAREDES INTERNAS COM PLACAS TIPO ESMALTADA EXTRA DE DIMENSÕES 25X35 CM APLICADAS A MEIA ALTURA DAS PAREDES. AF_02/2023_PE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</si>
</sst>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* #,##0.00_-;\-&quot;R$&quot;* #,##0.00_-;_-&quot;R$&quot;* &quot;-&quot;??_-;_-@_-"/>
    <numFmt numFmtId="164" formatCode="&quot;R$&quot;\ #,##0.00"/>
    <numFmt numFmtId="165" formatCode="&quot;R$&quot;#,##0.00"/>
  </numFmts>
  <fonts count="14" x14ac:knownFonts="1"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43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5" fillId="5" borderId="1" xfId="0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1" fillId="5" borderId="1" xfId="0" applyNumberFormat="1" applyFont="1" applyFill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0" fillId="0" borderId="0" xfId="0" applyNumberFormat="1"/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10" fillId="0" borderId="0" xfId="0" applyNumberFormat="1" applyFont="1"/>
    <xf numFmtId="4" fontId="0" fillId="0" borderId="0" xfId="0" applyNumberFormat="1"/>
    <xf numFmtId="2" fontId="8" fillId="0" borderId="20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4" fontId="11" fillId="0" borderId="0" xfId="0" applyNumberFormat="1" applyFont="1"/>
    <xf numFmtId="4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0" applyNumberFormat="1"/>
    <xf numFmtId="0" fontId="1" fillId="9" borderId="1" xfId="0" applyFont="1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1" fontId="9" fillId="0" borderId="20" xfId="0" applyNumberFormat="1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3" fillId="0" borderId="0" xfId="0" applyFont="1"/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4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6C09-689F-934B-B38B-388379382864}">
  <dimension ref="A1:J18"/>
  <sheetViews>
    <sheetView tabSelected="1" workbookViewId="0">
      <selection activeCell="D20" sqref="D20"/>
    </sheetView>
  </sheetViews>
  <sheetFormatPr defaultColWidth="11" defaultRowHeight="15.75" x14ac:dyDescent="0.25"/>
  <cols>
    <col min="1" max="2" width="11" bestFit="1" customWidth="1"/>
    <col min="4" max="4" width="11" bestFit="1" customWidth="1"/>
    <col min="5" max="5" width="14.375" bestFit="1" customWidth="1"/>
    <col min="6" max="6" width="11" bestFit="1" customWidth="1"/>
    <col min="7" max="8" width="11.875" bestFit="1" customWidth="1"/>
    <col min="9" max="9" width="14.875" bestFit="1" customWidth="1"/>
    <col min="10" max="10" width="14.5" bestFit="1" customWidth="1"/>
  </cols>
  <sheetData>
    <row r="1" spans="1:10" ht="17.100000000000001" customHeight="1" thickBot="1" x14ac:dyDescent="0.3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9" thickBot="1" x14ac:dyDescent="0.3">
      <c r="A2" s="19" t="s">
        <v>1</v>
      </c>
      <c r="B2" s="1" t="s">
        <v>2</v>
      </c>
      <c r="C2" s="1" t="s">
        <v>3</v>
      </c>
      <c r="D2" s="1" t="s">
        <v>4</v>
      </c>
      <c r="E2" s="1" t="s">
        <v>913</v>
      </c>
      <c r="F2" s="1" t="s">
        <v>907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ht="16.5" thickBot="1" x14ac:dyDescent="0.3">
      <c r="A3" s="19">
        <v>1</v>
      </c>
      <c r="B3" s="1" t="s">
        <v>9</v>
      </c>
      <c r="C3" s="1" t="s">
        <v>10</v>
      </c>
      <c r="D3" s="1">
        <v>44</v>
      </c>
      <c r="E3" s="1">
        <v>1</v>
      </c>
      <c r="F3" s="2">
        <f>'Custo Postos Detalhado'!F12</f>
        <v>4067.5399999999995</v>
      </c>
      <c r="G3" s="2">
        <f>F3*E3</f>
        <v>4067.5399999999995</v>
      </c>
      <c r="H3" s="77">
        <f>SUM(G3:G9)</f>
        <v>46796.310000000005</v>
      </c>
      <c r="I3" s="77">
        <f>SUM(H3:H9)*12</f>
        <v>561555.72000000009</v>
      </c>
      <c r="J3" s="83">
        <f>((B10/100)*I3)+I3</f>
        <v>723396.07850400009</v>
      </c>
    </row>
    <row r="4" spans="1:10" ht="16.5" thickBot="1" x14ac:dyDescent="0.3">
      <c r="A4" s="19">
        <v>2</v>
      </c>
      <c r="B4" s="1" t="s">
        <v>11</v>
      </c>
      <c r="C4" s="1" t="s">
        <v>10</v>
      </c>
      <c r="D4" s="1">
        <v>44</v>
      </c>
      <c r="E4" s="1">
        <v>1</v>
      </c>
      <c r="F4" s="2">
        <f>'Custo Postos Detalhado'!M12</f>
        <v>4922.5400000000009</v>
      </c>
      <c r="G4" s="2">
        <f t="shared" ref="G4:G9" si="0">F4*E4</f>
        <v>4922.5400000000009</v>
      </c>
      <c r="H4" s="78"/>
      <c r="I4" s="78"/>
      <c r="J4" s="84"/>
    </row>
    <row r="5" spans="1:10" ht="16.5" thickBot="1" x14ac:dyDescent="0.3">
      <c r="A5" s="19">
        <v>3</v>
      </c>
      <c r="B5" s="1" t="s">
        <v>12</v>
      </c>
      <c r="C5" s="1" t="s">
        <v>10</v>
      </c>
      <c r="D5" s="1">
        <v>44</v>
      </c>
      <c r="E5" s="1">
        <v>2</v>
      </c>
      <c r="F5" s="2">
        <f>'Custo Postos Detalhado'!T12</f>
        <v>5232.3400000000011</v>
      </c>
      <c r="G5" s="2">
        <f t="shared" si="0"/>
        <v>10464.680000000002</v>
      </c>
      <c r="H5" s="78"/>
      <c r="I5" s="78"/>
      <c r="J5" s="84"/>
    </row>
    <row r="6" spans="1:10" ht="16.5" thickBot="1" x14ac:dyDescent="0.3">
      <c r="A6" s="19">
        <v>4</v>
      </c>
      <c r="B6" s="1" t="s">
        <v>13</v>
      </c>
      <c r="C6" s="1" t="s">
        <v>10</v>
      </c>
      <c r="D6" s="1">
        <v>44</v>
      </c>
      <c r="E6" s="1">
        <v>2</v>
      </c>
      <c r="F6" s="2">
        <f>'Custo Postos Detalhado'!AA12</f>
        <v>5050.7900000000018</v>
      </c>
      <c r="G6" s="2">
        <f t="shared" si="0"/>
        <v>10101.580000000004</v>
      </c>
      <c r="H6" s="78"/>
      <c r="I6" s="78"/>
      <c r="J6" s="84"/>
    </row>
    <row r="7" spans="1:10" ht="16.5" thickBot="1" x14ac:dyDescent="0.3">
      <c r="A7" s="19">
        <v>5</v>
      </c>
      <c r="B7" s="1" t="s">
        <v>14</v>
      </c>
      <c r="C7" s="1" t="s">
        <v>10</v>
      </c>
      <c r="D7" s="1">
        <v>44</v>
      </c>
      <c r="E7" s="1">
        <v>1</v>
      </c>
      <c r="F7" s="2">
        <f>'Custo Postos Detalhado'!AH12</f>
        <v>5189.4300000000021</v>
      </c>
      <c r="G7" s="2">
        <f t="shared" si="0"/>
        <v>5189.4300000000021</v>
      </c>
      <c r="H7" s="78"/>
      <c r="I7" s="78"/>
      <c r="J7" s="84"/>
    </row>
    <row r="8" spans="1:10" ht="16.5" thickBot="1" x14ac:dyDescent="0.3">
      <c r="A8" s="19">
        <v>6</v>
      </c>
      <c r="B8" s="1" t="s">
        <v>15</v>
      </c>
      <c r="C8" s="1" t="s">
        <v>10</v>
      </c>
      <c r="D8" s="1">
        <v>44</v>
      </c>
      <c r="E8" s="1">
        <v>1</v>
      </c>
      <c r="F8" s="2">
        <f>'Custo Postos Detalhado'!AO12</f>
        <v>5423.3900000000012</v>
      </c>
      <c r="G8" s="2">
        <f t="shared" si="0"/>
        <v>5423.3900000000012</v>
      </c>
      <c r="H8" s="78"/>
      <c r="I8" s="78"/>
      <c r="J8" s="84"/>
    </row>
    <row r="9" spans="1:10" ht="39" thickBot="1" x14ac:dyDescent="0.3">
      <c r="A9" s="19">
        <v>7</v>
      </c>
      <c r="B9" s="1" t="s">
        <v>16</v>
      </c>
      <c r="C9" s="1" t="s">
        <v>10</v>
      </c>
      <c r="D9" s="1">
        <v>44</v>
      </c>
      <c r="E9" s="1">
        <v>1</v>
      </c>
      <c r="F9" s="2">
        <f>'Custo Postos Detalhado'!AV12</f>
        <v>6627.1500000000015</v>
      </c>
      <c r="G9" s="2">
        <f t="shared" si="0"/>
        <v>6627.1500000000015</v>
      </c>
      <c r="H9" s="79"/>
      <c r="I9" s="79"/>
      <c r="J9" s="85"/>
    </row>
    <row r="10" spans="1:10" ht="16.5" thickBot="1" x14ac:dyDescent="0.3">
      <c r="A10" s="8" t="s">
        <v>17</v>
      </c>
      <c r="B10" s="8">
        <v>28.82</v>
      </c>
      <c r="C10" s="9"/>
      <c r="D10" s="9"/>
      <c r="E10" s="9"/>
      <c r="F10" s="9"/>
      <c r="G10" s="9"/>
      <c r="H10" s="9"/>
      <c r="I10" s="9"/>
      <c r="J10" s="9"/>
    </row>
    <row r="12" spans="1:10" x14ac:dyDescent="0.25">
      <c r="I12" s="48"/>
    </row>
    <row r="13" spans="1:10" x14ac:dyDescent="0.25">
      <c r="I13" s="48"/>
    </row>
    <row r="14" spans="1:10" x14ac:dyDescent="0.25">
      <c r="I14" s="48"/>
      <c r="J14" s="11"/>
    </row>
    <row r="15" spans="1:10" x14ac:dyDescent="0.25">
      <c r="E15" s="11"/>
      <c r="I15" s="49"/>
      <c r="J15" s="30"/>
    </row>
    <row r="16" spans="1:10" x14ac:dyDescent="0.25">
      <c r="E16" s="11"/>
      <c r="J16" s="30"/>
    </row>
    <row r="17" spans="5:10" x14ac:dyDescent="0.25">
      <c r="E17" s="11"/>
      <c r="J17" s="30"/>
    </row>
    <row r="18" spans="5:10" x14ac:dyDescent="0.25">
      <c r="J18" s="11"/>
    </row>
  </sheetData>
  <mergeCells count="4">
    <mergeCell ref="H3:H9"/>
    <mergeCell ref="I3:I9"/>
    <mergeCell ref="A1:J1"/>
    <mergeCell ref="J3:J9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CEFED-C5D7-45CC-94B4-B5345135A38B}">
  <dimension ref="A1:AV13"/>
  <sheetViews>
    <sheetView zoomScale="85" zoomScaleNormal="85" workbookViewId="0">
      <selection activeCell="AF18" sqref="AF18"/>
    </sheetView>
  </sheetViews>
  <sheetFormatPr defaultColWidth="8.875" defaultRowHeight="15.75" x14ac:dyDescent="0.25"/>
  <cols>
    <col min="1" max="1" width="9" customWidth="1"/>
  </cols>
  <sheetData>
    <row r="1" spans="1:48" ht="38.25" customHeight="1" x14ac:dyDescent="0.25">
      <c r="A1" s="89" t="s">
        <v>875</v>
      </c>
      <c r="B1" s="90"/>
      <c r="C1" s="90"/>
      <c r="D1" s="90"/>
      <c r="E1" s="90"/>
      <c r="F1" s="91"/>
      <c r="H1" s="89" t="s">
        <v>880</v>
      </c>
      <c r="I1" s="90"/>
      <c r="J1" s="90"/>
      <c r="K1" s="90"/>
      <c r="L1" s="90"/>
      <c r="M1" s="91"/>
      <c r="O1" s="89" t="s">
        <v>879</v>
      </c>
      <c r="P1" s="90"/>
      <c r="Q1" s="90"/>
      <c r="R1" s="90"/>
      <c r="S1" s="90"/>
      <c r="T1" s="91"/>
      <c r="V1" s="89" t="s">
        <v>878</v>
      </c>
      <c r="W1" s="90"/>
      <c r="X1" s="90"/>
      <c r="Y1" s="90"/>
      <c r="Z1" s="90"/>
      <c r="AA1" s="91"/>
      <c r="AC1" s="89" t="s">
        <v>877</v>
      </c>
      <c r="AD1" s="90"/>
      <c r="AE1" s="90"/>
      <c r="AF1" s="90"/>
      <c r="AG1" s="90"/>
      <c r="AH1" s="91"/>
      <c r="AJ1" s="89" t="s">
        <v>876</v>
      </c>
      <c r="AK1" s="90"/>
      <c r="AL1" s="90"/>
      <c r="AM1" s="90"/>
      <c r="AN1" s="90"/>
      <c r="AO1" s="91"/>
      <c r="AQ1" s="98" t="s">
        <v>915</v>
      </c>
      <c r="AR1" s="99"/>
      <c r="AS1" s="99"/>
      <c r="AT1" s="99"/>
      <c r="AU1" s="99"/>
      <c r="AV1" s="100"/>
    </row>
    <row r="2" spans="1:48" ht="16.5" customHeight="1" thickBot="1" x14ac:dyDescent="0.3">
      <c r="A2" s="92" t="s">
        <v>914</v>
      </c>
      <c r="B2" s="93"/>
      <c r="C2" s="93"/>
      <c r="D2" s="93"/>
      <c r="E2" s="93"/>
      <c r="F2" s="94"/>
      <c r="H2" s="92" t="s">
        <v>914</v>
      </c>
      <c r="I2" s="93"/>
      <c r="J2" s="93"/>
      <c r="K2" s="93"/>
      <c r="L2" s="93"/>
      <c r="M2" s="94"/>
      <c r="O2" s="92" t="s">
        <v>914</v>
      </c>
      <c r="P2" s="93"/>
      <c r="Q2" s="93"/>
      <c r="R2" s="93"/>
      <c r="S2" s="93"/>
      <c r="T2" s="94"/>
      <c r="V2" s="92" t="s">
        <v>914</v>
      </c>
      <c r="W2" s="93"/>
      <c r="X2" s="93"/>
      <c r="Y2" s="93"/>
      <c r="Z2" s="93"/>
      <c r="AA2" s="94"/>
      <c r="AC2" s="92" t="s">
        <v>914</v>
      </c>
      <c r="AD2" s="93"/>
      <c r="AE2" s="93"/>
      <c r="AF2" s="93"/>
      <c r="AG2" s="93"/>
      <c r="AH2" s="94"/>
      <c r="AJ2" s="92" t="s">
        <v>914</v>
      </c>
      <c r="AK2" s="93"/>
      <c r="AL2" s="93"/>
      <c r="AM2" s="93"/>
      <c r="AN2" s="93"/>
      <c r="AO2" s="94"/>
      <c r="AQ2" s="101"/>
      <c r="AR2" s="102"/>
      <c r="AS2" s="102"/>
      <c r="AT2" s="102"/>
      <c r="AU2" s="102"/>
      <c r="AV2" s="103"/>
    </row>
    <row r="3" spans="1:48" ht="26.25" thickBot="1" x14ac:dyDescent="0.3">
      <c r="A3" s="25" t="s">
        <v>867</v>
      </c>
      <c r="B3" s="25" t="s">
        <v>861</v>
      </c>
      <c r="C3" s="25" t="s">
        <v>862</v>
      </c>
      <c r="D3" s="25" t="s">
        <v>863</v>
      </c>
      <c r="E3" s="25" t="s">
        <v>864</v>
      </c>
      <c r="F3" s="25" t="s">
        <v>865</v>
      </c>
      <c r="H3" s="25" t="s">
        <v>867</v>
      </c>
      <c r="I3" s="26" t="s">
        <v>861</v>
      </c>
      <c r="J3" s="26" t="s">
        <v>862</v>
      </c>
      <c r="K3" s="26" t="s">
        <v>863</v>
      </c>
      <c r="L3" s="26" t="s">
        <v>864</v>
      </c>
      <c r="M3" s="26" t="s">
        <v>865</v>
      </c>
      <c r="O3" s="25" t="s">
        <v>867</v>
      </c>
      <c r="P3" s="26" t="s">
        <v>861</v>
      </c>
      <c r="Q3" s="26" t="s">
        <v>862</v>
      </c>
      <c r="R3" s="26" t="s">
        <v>863</v>
      </c>
      <c r="S3" s="26" t="s">
        <v>864</v>
      </c>
      <c r="T3" s="26" t="s">
        <v>865</v>
      </c>
      <c r="V3" s="25" t="s">
        <v>867</v>
      </c>
      <c r="W3" s="26" t="s">
        <v>861</v>
      </c>
      <c r="X3" s="26" t="s">
        <v>862</v>
      </c>
      <c r="Y3" s="26" t="s">
        <v>863</v>
      </c>
      <c r="Z3" s="26" t="s">
        <v>864</v>
      </c>
      <c r="AA3" s="26" t="s">
        <v>865</v>
      </c>
      <c r="AC3" s="25" t="s">
        <v>867</v>
      </c>
      <c r="AD3" s="26" t="s">
        <v>861</v>
      </c>
      <c r="AE3" s="26" t="s">
        <v>862</v>
      </c>
      <c r="AF3" s="26" t="s">
        <v>863</v>
      </c>
      <c r="AG3" s="26" t="s">
        <v>864</v>
      </c>
      <c r="AH3" s="26" t="s">
        <v>865</v>
      </c>
      <c r="AJ3" s="25" t="s">
        <v>867</v>
      </c>
      <c r="AK3" s="26" t="s">
        <v>861</v>
      </c>
      <c r="AL3" s="26" t="s">
        <v>862</v>
      </c>
      <c r="AM3" s="26" t="s">
        <v>863</v>
      </c>
      <c r="AN3" s="26" t="s">
        <v>864</v>
      </c>
      <c r="AO3" s="26" t="s">
        <v>865</v>
      </c>
      <c r="AQ3" s="25" t="s">
        <v>867</v>
      </c>
      <c r="AR3" s="26" t="s">
        <v>861</v>
      </c>
      <c r="AS3" s="26" t="s">
        <v>862</v>
      </c>
      <c r="AT3" s="26" t="s">
        <v>863</v>
      </c>
      <c r="AU3" s="26" t="s">
        <v>864</v>
      </c>
      <c r="AV3" s="26" t="s">
        <v>865</v>
      </c>
    </row>
    <row r="4" spans="1:48" ht="51.75" thickBot="1" x14ac:dyDescent="0.3">
      <c r="A4" s="51">
        <v>41084</v>
      </c>
      <c r="B4" s="52" t="s">
        <v>866</v>
      </c>
      <c r="C4" s="52" t="s">
        <v>858</v>
      </c>
      <c r="D4" s="53">
        <v>1</v>
      </c>
      <c r="E4" s="35">
        <v>2573.04</v>
      </c>
      <c r="F4" s="35">
        <f t="shared" ref="F4:F11" si="0">E4*D4</f>
        <v>2573.04</v>
      </c>
      <c r="H4" s="51">
        <v>40915</v>
      </c>
      <c r="I4" s="52" t="s">
        <v>868</v>
      </c>
      <c r="J4" s="52" t="s">
        <v>858</v>
      </c>
      <c r="K4" s="53">
        <v>1</v>
      </c>
      <c r="L4" s="35">
        <v>3430.91</v>
      </c>
      <c r="M4" s="35">
        <f t="shared" ref="M4:M11" si="1">L4*K4</f>
        <v>3430.91</v>
      </c>
      <c r="O4" s="36">
        <v>40918</v>
      </c>
      <c r="P4" s="37" t="s">
        <v>12</v>
      </c>
      <c r="Q4" s="37" t="s">
        <v>858</v>
      </c>
      <c r="R4" s="37">
        <v>1</v>
      </c>
      <c r="S4" s="35">
        <v>3643.51</v>
      </c>
      <c r="T4" s="35">
        <f t="shared" ref="T4:T11" si="2">S4*R4</f>
        <v>3643.51</v>
      </c>
      <c r="V4" s="36">
        <v>40928</v>
      </c>
      <c r="W4" s="37" t="s">
        <v>869</v>
      </c>
      <c r="X4" s="37" t="s">
        <v>858</v>
      </c>
      <c r="Y4" s="37">
        <v>1</v>
      </c>
      <c r="Z4" s="38">
        <v>3643.51</v>
      </c>
      <c r="AA4" s="38">
        <f t="shared" ref="AA4:AA11" si="3">Z4*Y4</f>
        <v>3643.51</v>
      </c>
      <c r="AC4" s="36">
        <v>41065</v>
      </c>
      <c r="AD4" s="37" t="s">
        <v>14</v>
      </c>
      <c r="AE4" s="37" t="s">
        <v>858</v>
      </c>
      <c r="AF4" s="37">
        <v>1</v>
      </c>
      <c r="AG4" s="38">
        <v>3643.51</v>
      </c>
      <c r="AH4" s="38">
        <f t="shared" ref="AH4:AH11" si="4">AG4*AF4</f>
        <v>3643.51</v>
      </c>
      <c r="AJ4" s="36">
        <v>41079</v>
      </c>
      <c r="AK4" s="37" t="s">
        <v>15</v>
      </c>
      <c r="AL4" s="37" t="s">
        <v>858</v>
      </c>
      <c r="AM4" s="37">
        <v>1</v>
      </c>
      <c r="AN4" s="38">
        <v>3643.51</v>
      </c>
      <c r="AO4" s="38">
        <f t="shared" ref="AO4" si="5">AN4*AM4</f>
        <v>3643.51</v>
      </c>
      <c r="AQ4" s="36">
        <v>40818</v>
      </c>
      <c r="AR4" s="37" t="s">
        <v>870</v>
      </c>
      <c r="AS4" s="37" t="s">
        <v>858</v>
      </c>
      <c r="AT4" s="37">
        <v>1</v>
      </c>
      <c r="AU4" s="38">
        <v>5191.92</v>
      </c>
      <c r="AV4" s="38">
        <f t="shared" ref="AV4:AV11" si="6">AU4*AT4</f>
        <v>5191.92</v>
      </c>
    </row>
    <row r="5" spans="1:48" ht="64.5" thickBot="1" x14ac:dyDescent="0.3">
      <c r="A5" s="51">
        <v>40861</v>
      </c>
      <c r="B5" s="52" t="s">
        <v>881</v>
      </c>
      <c r="C5" s="52" t="s">
        <v>858</v>
      </c>
      <c r="D5" s="53">
        <v>1</v>
      </c>
      <c r="E5" s="35">
        <v>714.35</v>
      </c>
      <c r="F5" s="35">
        <f t="shared" si="0"/>
        <v>714.35</v>
      </c>
      <c r="H5" s="51">
        <v>40861</v>
      </c>
      <c r="I5" s="52" t="s">
        <v>881</v>
      </c>
      <c r="J5" s="52" t="s">
        <v>858</v>
      </c>
      <c r="K5" s="53">
        <v>1</v>
      </c>
      <c r="L5" s="35">
        <v>714.35</v>
      </c>
      <c r="M5" s="35">
        <f t="shared" si="1"/>
        <v>714.35</v>
      </c>
      <c r="O5" s="36">
        <v>40861</v>
      </c>
      <c r="P5" s="37" t="s">
        <v>881</v>
      </c>
      <c r="Q5" s="37" t="s">
        <v>858</v>
      </c>
      <c r="R5" s="37">
        <v>1</v>
      </c>
      <c r="S5" s="35">
        <v>714.35</v>
      </c>
      <c r="T5" s="35">
        <f t="shared" si="2"/>
        <v>714.35</v>
      </c>
      <c r="V5" s="36">
        <v>40861</v>
      </c>
      <c r="W5" s="37" t="s">
        <v>881</v>
      </c>
      <c r="X5" s="37" t="s">
        <v>858</v>
      </c>
      <c r="Y5" s="37">
        <v>1</v>
      </c>
      <c r="Z5" s="38">
        <v>714.35</v>
      </c>
      <c r="AA5" s="38">
        <f t="shared" si="3"/>
        <v>714.35</v>
      </c>
      <c r="AC5" s="36">
        <v>40861</v>
      </c>
      <c r="AD5" s="37" t="s">
        <v>881</v>
      </c>
      <c r="AE5" s="37" t="s">
        <v>858</v>
      </c>
      <c r="AF5" s="37">
        <v>1</v>
      </c>
      <c r="AG5" s="38">
        <v>714.35</v>
      </c>
      <c r="AH5" s="38">
        <f t="shared" si="4"/>
        <v>714.35</v>
      </c>
      <c r="AJ5" s="36">
        <v>40861</v>
      </c>
      <c r="AK5" s="37" t="s">
        <v>881</v>
      </c>
      <c r="AL5" s="37" t="s">
        <v>858</v>
      </c>
      <c r="AM5" s="37">
        <v>1</v>
      </c>
      <c r="AN5" s="38">
        <v>714.35</v>
      </c>
      <c r="AO5" s="38">
        <f t="shared" ref="AO5:AO11" si="7">AN5*AM5</f>
        <v>714.35</v>
      </c>
      <c r="AQ5" s="36" t="s">
        <v>911</v>
      </c>
      <c r="AR5" s="37" t="s">
        <v>881</v>
      </c>
      <c r="AS5" s="37" t="s">
        <v>858</v>
      </c>
      <c r="AT5" s="37">
        <v>1</v>
      </c>
      <c r="AU5" s="38">
        <v>714.35</v>
      </c>
      <c r="AV5" s="38">
        <f t="shared" si="6"/>
        <v>714.35</v>
      </c>
    </row>
    <row r="6" spans="1:48" ht="64.5" thickBot="1" x14ac:dyDescent="0.3">
      <c r="A6" s="51">
        <v>40862</v>
      </c>
      <c r="B6" s="52" t="s">
        <v>882</v>
      </c>
      <c r="C6" s="52" t="s">
        <v>858</v>
      </c>
      <c r="D6" s="53">
        <v>1</v>
      </c>
      <c r="E6" s="35">
        <v>162.47</v>
      </c>
      <c r="F6" s="35">
        <f t="shared" si="0"/>
        <v>162.47</v>
      </c>
      <c r="H6" s="51">
        <v>40862</v>
      </c>
      <c r="I6" s="52" t="s">
        <v>882</v>
      </c>
      <c r="J6" s="52" t="s">
        <v>858</v>
      </c>
      <c r="K6" s="53">
        <v>1</v>
      </c>
      <c r="L6" s="35">
        <v>162.47</v>
      </c>
      <c r="M6" s="35">
        <f t="shared" si="1"/>
        <v>162.47</v>
      </c>
      <c r="O6" s="36">
        <v>40862</v>
      </c>
      <c r="P6" s="37" t="s">
        <v>882</v>
      </c>
      <c r="Q6" s="37" t="s">
        <v>858</v>
      </c>
      <c r="R6" s="37">
        <v>1</v>
      </c>
      <c r="S6" s="35">
        <v>162.47</v>
      </c>
      <c r="T6" s="35">
        <f t="shared" si="2"/>
        <v>162.47</v>
      </c>
      <c r="V6" s="36">
        <v>40862</v>
      </c>
      <c r="W6" s="37" t="s">
        <v>882</v>
      </c>
      <c r="X6" s="37" t="s">
        <v>858</v>
      </c>
      <c r="Y6" s="37">
        <v>1</v>
      </c>
      <c r="Z6" s="38">
        <v>162.47</v>
      </c>
      <c r="AA6" s="38">
        <f t="shared" si="3"/>
        <v>162.47</v>
      </c>
      <c r="AC6" s="36">
        <v>40862</v>
      </c>
      <c r="AD6" s="37" t="s">
        <v>882</v>
      </c>
      <c r="AE6" s="37" t="s">
        <v>858</v>
      </c>
      <c r="AF6" s="37">
        <v>1</v>
      </c>
      <c r="AG6" s="38">
        <v>162.47</v>
      </c>
      <c r="AH6" s="38">
        <f t="shared" si="4"/>
        <v>162.47</v>
      </c>
      <c r="AJ6" s="36">
        <v>40862</v>
      </c>
      <c r="AK6" s="37" t="s">
        <v>882</v>
      </c>
      <c r="AL6" s="37" t="s">
        <v>858</v>
      </c>
      <c r="AM6" s="37">
        <v>1</v>
      </c>
      <c r="AN6" s="38">
        <v>162.47</v>
      </c>
      <c r="AO6" s="38">
        <f t="shared" si="7"/>
        <v>162.47</v>
      </c>
      <c r="AQ6" s="36" t="s">
        <v>912</v>
      </c>
      <c r="AR6" s="37" t="s">
        <v>882</v>
      </c>
      <c r="AS6" s="37" t="s">
        <v>858</v>
      </c>
      <c r="AT6" s="37">
        <v>1</v>
      </c>
      <c r="AU6" s="38">
        <v>162.47</v>
      </c>
      <c r="AV6" s="38">
        <f t="shared" si="6"/>
        <v>162.47</v>
      </c>
    </row>
    <row r="7" spans="1:48" ht="51.75" thickBot="1" x14ac:dyDescent="0.3">
      <c r="A7" s="51">
        <v>40863</v>
      </c>
      <c r="B7" s="52" t="s">
        <v>883</v>
      </c>
      <c r="C7" s="52" t="s">
        <v>858</v>
      </c>
      <c r="D7" s="53">
        <v>1</v>
      </c>
      <c r="E7" s="35">
        <v>215.56</v>
      </c>
      <c r="F7" s="35">
        <f t="shared" si="0"/>
        <v>215.56</v>
      </c>
      <c r="H7" s="51">
        <v>40863</v>
      </c>
      <c r="I7" s="52" t="s">
        <v>883</v>
      </c>
      <c r="J7" s="52" t="s">
        <v>858</v>
      </c>
      <c r="K7" s="53">
        <v>1</v>
      </c>
      <c r="L7" s="35">
        <v>215.56</v>
      </c>
      <c r="M7" s="35">
        <f t="shared" si="1"/>
        <v>215.56</v>
      </c>
      <c r="O7" s="36">
        <v>40863</v>
      </c>
      <c r="P7" s="37" t="s">
        <v>883</v>
      </c>
      <c r="Q7" s="37" t="s">
        <v>858</v>
      </c>
      <c r="R7" s="37">
        <v>1</v>
      </c>
      <c r="S7" s="35">
        <v>215.56</v>
      </c>
      <c r="T7" s="35">
        <f t="shared" si="2"/>
        <v>215.56</v>
      </c>
      <c r="V7" s="36">
        <v>40863</v>
      </c>
      <c r="W7" s="37" t="s">
        <v>883</v>
      </c>
      <c r="X7" s="37" t="s">
        <v>858</v>
      </c>
      <c r="Y7" s="37">
        <v>1</v>
      </c>
      <c r="Z7" s="38">
        <v>215.56</v>
      </c>
      <c r="AA7" s="38">
        <f t="shared" si="3"/>
        <v>215.56</v>
      </c>
      <c r="AC7" s="36">
        <v>40863</v>
      </c>
      <c r="AD7" s="37" t="s">
        <v>883</v>
      </c>
      <c r="AE7" s="37" t="s">
        <v>858</v>
      </c>
      <c r="AF7" s="37">
        <v>1</v>
      </c>
      <c r="AG7" s="38">
        <v>215.56</v>
      </c>
      <c r="AH7" s="38">
        <f t="shared" si="4"/>
        <v>215.56</v>
      </c>
      <c r="AJ7" s="36">
        <v>40863</v>
      </c>
      <c r="AK7" s="37" t="s">
        <v>883</v>
      </c>
      <c r="AL7" s="37" t="s">
        <v>858</v>
      </c>
      <c r="AM7" s="37">
        <v>1</v>
      </c>
      <c r="AN7" s="38">
        <v>215.56</v>
      </c>
      <c r="AO7" s="38">
        <f t="shared" si="7"/>
        <v>215.56</v>
      </c>
      <c r="AQ7" s="36">
        <v>40863</v>
      </c>
      <c r="AR7" s="37" t="s">
        <v>883</v>
      </c>
      <c r="AS7" s="37" t="s">
        <v>858</v>
      </c>
      <c r="AT7" s="37">
        <v>1</v>
      </c>
      <c r="AU7" s="38">
        <v>215.56</v>
      </c>
      <c r="AV7" s="38">
        <f t="shared" si="6"/>
        <v>215.56</v>
      </c>
    </row>
    <row r="8" spans="1:48" ht="51.75" thickBot="1" x14ac:dyDescent="0.3">
      <c r="A8" s="51">
        <v>40864</v>
      </c>
      <c r="B8" s="52" t="s">
        <v>884</v>
      </c>
      <c r="C8" s="52" t="s">
        <v>858</v>
      </c>
      <c r="D8" s="53">
        <v>1</v>
      </c>
      <c r="E8" s="35">
        <v>12.89</v>
      </c>
      <c r="F8" s="35">
        <f t="shared" si="0"/>
        <v>12.89</v>
      </c>
      <c r="H8" s="51">
        <v>40864</v>
      </c>
      <c r="I8" s="52" t="s">
        <v>888</v>
      </c>
      <c r="J8" s="52" t="s">
        <v>858</v>
      </c>
      <c r="K8" s="53">
        <v>1</v>
      </c>
      <c r="L8" s="35">
        <v>12.89</v>
      </c>
      <c r="M8" s="35">
        <f t="shared" si="1"/>
        <v>12.89</v>
      </c>
      <c r="O8" s="36">
        <v>40864</v>
      </c>
      <c r="P8" s="37" t="s">
        <v>888</v>
      </c>
      <c r="Q8" s="37" t="s">
        <v>858</v>
      </c>
      <c r="R8" s="37">
        <v>1</v>
      </c>
      <c r="S8" s="35">
        <v>12.89</v>
      </c>
      <c r="T8" s="35">
        <f t="shared" si="2"/>
        <v>12.89</v>
      </c>
      <c r="V8" s="36">
        <v>40864</v>
      </c>
      <c r="W8" s="37" t="s">
        <v>888</v>
      </c>
      <c r="X8" s="37" t="s">
        <v>858</v>
      </c>
      <c r="Y8" s="37">
        <v>1</v>
      </c>
      <c r="Z8" s="38">
        <v>12.89</v>
      </c>
      <c r="AA8" s="38">
        <f t="shared" si="3"/>
        <v>12.89</v>
      </c>
      <c r="AC8" s="36">
        <v>40864</v>
      </c>
      <c r="AD8" s="37" t="s">
        <v>888</v>
      </c>
      <c r="AE8" s="37" t="s">
        <v>858</v>
      </c>
      <c r="AF8" s="37">
        <v>1</v>
      </c>
      <c r="AG8" s="38">
        <v>12.89</v>
      </c>
      <c r="AH8" s="38">
        <f t="shared" si="4"/>
        <v>12.89</v>
      </c>
      <c r="AJ8" s="36">
        <v>40864</v>
      </c>
      <c r="AK8" s="37" t="s">
        <v>888</v>
      </c>
      <c r="AL8" s="37" t="s">
        <v>858</v>
      </c>
      <c r="AM8" s="37">
        <v>1</v>
      </c>
      <c r="AN8" s="38">
        <v>12.89</v>
      </c>
      <c r="AO8" s="38">
        <f t="shared" si="7"/>
        <v>12.89</v>
      </c>
      <c r="AQ8" s="36">
        <v>40864</v>
      </c>
      <c r="AR8" s="37" t="s">
        <v>888</v>
      </c>
      <c r="AS8" s="37" t="s">
        <v>858</v>
      </c>
      <c r="AT8" s="37">
        <v>1</v>
      </c>
      <c r="AU8" s="38">
        <v>12.89</v>
      </c>
      <c r="AV8" s="38">
        <f t="shared" si="6"/>
        <v>12.89</v>
      </c>
    </row>
    <row r="9" spans="1:48" ht="128.25" thickBot="1" x14ac:dyDescent="0.3">
      <c r="A9" s="51">
        <v>43479</v>
      </c>
      <c r="B9" s="52" t="s">
        <v>885</v>
      </c>
      <c r="C9" s="52" t="s">
        <v>858</v>
      </c>
      <c r="D9" s="53">
        <v>1</v>
      </c>
      <c r="E9" s="35">
        <v>110.64</v>
      </c>
      <c r="F9" s="35">
        <f t="shared" si="0"/>
        <v>110.64</v>
      </c>
      <c r="H9" s="51">
        <v>43471</v>
      </c>
      <c r="I9" s="52" t="s">
        <v>889</v>
      </c>
      <c r="J9" s="52" t="s">
        <v>858</v>
      </c>
      <c r="K9" s="53">
        <v>1</v>
      </c>
      <c r="L9" s="35">
        <v>92.9</v>
      </c>
      <c r="M9" s="35">
        <f t="shared" si="1"/>
        <v>92.9</v>
      </c>
      <c r="O9" s="36">
        <v>43472</v>
      </c>
      <c r="P9" s="37" t="s">
        <v>894</v>
      </c>
      <c r="Q9" s="37" t="s">
        <v>858</v>
      </c>
      <c r="R9" s="37">
        <v>1</v>
      </c>
      <c r="S9" s="35">
        <v>161.79</v>
      </c>
      <c r="T9" s="35">
        <f t="shared" si="2"/>
        <v>161.79</v>
      </c>
      <c r="V9" s="36">
        <v>43473</v>
      </c>
      <c r="W9" s="37" t="s">
        <v>895</v>
      </c>
      <c r="X9" s="37" t="s">
        <v>858</v>
      </c>
      <c r="Y9" s="37">
        <v>1</v>
      </c>
      <c r="Z9" s="38">
        <v>60.76</v>
      </c>
      <c r="AA9" s="38">
        <f t="shared" si="3"/>
        <v>60.76</v>
      </c>
      <c r="AC9" s="36">
        <v>43477</v>
      </c>
      <c r="AD9" s="37" t="s">
        <v>898</v>
      </c>
      <c r="AE9" s="37" t="s">
        <v>858</v>
      </c>
      <c r="AF9" s="37">
        <v>1</v>
      </c>
      <c r="AG9" s="38">
        <v>158.88</v>
      </c>
      <c r="AH9" s="38">
        <f t="shared" si="4"/>
        <v>158.88</v>
      </c>
      <c r="AJ9" s="36">
        <v>43478</v>
      </c>
      <c r="AK9" s="37" t="s">
        <v>903</v>
      </c>
      <c r="AL9" s="37" t="s">
        <v>858</v>
      </c>
      <c r="AM9" s="37">
        <v>1</v>
      </c>
      <c r="AN9" s="38">
        <v>315.88</v>
      </c>
      <c r="AO9" s="38">
        <f t="shared" si="7"/>
        <v>315.88</v>
      </c>
      <c r="AQ9" s="36">
        <v>43475</v>
      </c>
      <c r="AR9" s="37" t="s">
        <v>904</v>
      </c>
      <c r="AS9" s="37" t="s">
        <v>858</v>
      </c>
      <c r="AT9" s="37">
        <v>1</v>
      </c>
      <c r="AU9" s="35">
        <v>21.49</v>
      </c>
      <c r="AV9" s="35">
        <f t="shared" si="6"/>
        <v>21.49</v>
      </c>
    </row>
    <row r="10" spans="1:48" ht="128.25" thickBot="1" x14ac:dyDescent="0.3">
      <c r="A10" s="51">
        <v>43503</v>
      </c>
      <c r="B10" s="52" t="s">
        <v>886</v>
      </c>
      <c r="C10" s="52" t="s">
        <v>858</v>
      </c>
      <c r="D10" s="53">
        <v>1</v>
      </c>
      <c r="E10" s="35">
        <v>235.5</v>
      </c>
      <c r="F10" s="35">
        <f t="shared" si="0"/>
        <v>235.5</v>
      </c>
      <c r="H10" s="51">
        <v>43495</v>
      </c>
      <c r="I10" s="52" t="s">
        <v>890</v>
      </c>
      <c r="J10" s="52" t="s">
        <v>858</v>
      </c>
      <c r="K10" s="53">
        <v>1</v>
      </c>
      <c r="L10" s="35">
        <v>253.46</v>
      </c>
      <c r="M10" s="35">
        <f t="shared" si="1"/>
        <v>253.46</v>
      </c>
      <c r="O10" s="36">
        <v>43496</v>
      </c>
      <c r="P10" s="37" t="s">
        <v>893</v>
      </c>
      <c r="Q10" s="37" t="s">
        <v>858</v>
      </c>
      <c r="R10" s="37">
        <v>1</v>
      </c>
      <c r="S10" s="35">
        <v>214.4</v>
      </c>
      <c r="T10" s="35">
        <f t="shared" si="2"/>
        <v>214.4</v>
      </c>
      <c r="V10" s="36">
        <v>43497</v>
      </c>
      <c r="W10" s="37" t="s">
        <v>896</v>
      </c>
      <c r="X10" s="37" t="s">
        <v>858</v>
      </c>
      <c r="Y10" s="37">
        <v>1</v>
      </c>
      <c r="Z10" s="38">
        <v>189.52</v>
      </c>
      <c r="AA10" s="38">
        <f t="shared" si="3"/>
        <v>189.52</v>
      </c>
      <c r="AC10" s="36">
        <v>43501</v>
      </c>
      <c r="AD10" s="37" t="s">
        <v>899</v>
      </c>
      <c r="AE10" s="37" t="s">
        <v>858</v>
      </c>
      <c r="AF10" s="37">
        <v>1</v>
      </c>
      <c r="AG10" s="38">
        <v>220.75</v>
      </c>
      <c r="AH10" s="54">
        <f t="shared" si="4"/>
        <v>220.75</v>
      </c>
      <c r="AJ10" s="36">
        <v>43502</v>
      </c>
      <c r="AK10" s="37" t="s">
        <v>902</v>
      </c>
      <c r="AL10" s="37" t="s">
        <v>858</v>
      </c>
      <c r="AM10" s="37">
        <v>1</v>
      </c>
      <c r="AN10" s="35">
        <v>316.25</v>
      </c>
      <c r="AO10" s="38">
        <f t="shared" si="7"/>
        <v>316.25</v>
      </c>
      <c r="AQ10" s="36">
        <v>43499</v>
      </c>
      <c r="AR10" s="37" t="s">
        <v>905</v>
      </c>
      <c r="AS10" s="37" t="s">
        <v>858</v>
      </c>
      <c r="AT10" s="37">
        <v>1</v>
      </c>
      <c r="AU10" s="38">
        <v>221.51</v>
      </c>
      <c r="AV10" s="38">
        <f t="shared" si="6"/>
        <v>221.51</v>
      </c>
    </row>
    <row r="11" spans="1:48" ht="141" thickBot="1" x14ac:dyDescent="0.3">
      <c r="A11" s="51">
        <v>101364</v>
      </c>
      <c r="B11" s="52" t="s">
        <v>887</v>
      </c>
      <c r="C11" s="52" t="s">
        <v>858</v>
      </c>
      <c r="D11" s="53">
        <v>1</v>
      </c>
      <c r="E11" s="35">
        <v>43.09</v>
      </c>
      <c r="F11" s="35">
        <f t="shared" si="0"/>
        <v>43.09</v>
      </c>
      <c r="H11" s="51">
        <v>101310</v>
      </c>
      <c r="I11" s="52" t="s">
        <v>891</v>
      </c>
      <c r="J11" s="52" t="s">
        <v>858</v>
      </c>
      <c r="K11" s="53">
        <v>1</v>
      </c>
      <c r="L11" s="35">
        <v>40</v>
      </c>
      <c r="M11" s="35">
        <f t="shared" si="1"/>
        <v>40</v>
      </c>
      <c r="O11" s="36">
        <v>101313</v>
      </c>
      <c r="P11" s="37" t="s">
        <v>892</v>
      </c>
      <c r="Q11" s="37" t="s">
        <v>858</v>
      </c>
      <c r="R11" s="37">
        <v>1</v>
      </c>
      <c r="S11" s="35">
        <v>107.37</v>
      </c>
      <c r="T11" s="35">
        <f t="shared" si="2"/>
        <v>107.37</v>
      </c>
      <c r="V11" s="36">
        <v>101316</v>
      </c>
      <c r="W11" s="37" t="s">
        <v>897</v>
      </c>
      <c r="X11" s="37" t="s">
        <v>858</v>
      </c>
      <c r="Y11" s="37">
        <v>1</v>
      </c>
      <c r="Z11" s="35">
        <v>51.73</v>
      </c>
      <c r="AA11" s="35">
        <f t="shared" si="3"/>
        <v>51.73</v>
      </c>
      <c r="AC11" s="55">
        <v>101357</v>
      </c>
      <c r="AD11" s="55" t="s">
        <v>900</v>
      </c>
      <c r="AE11" s="37" t="s">
        <v>858</v>
      </c>
      <c r="AF11" s="55">
        <v>1</v>
      </c>
      <c r="AG11" s="56">
        <v>61.02</v>
      </c>
      <c r="AH11" s="57">
        <f t="shared" si="4"/>
        <v>61.02</v>
      </c>
      <c r="AJ11" s="36">
        <v>101358</v>
      </c>
      <c r="AK11" s="37" t="s">
        <v>901</v>
      </c>
      <c r="AL11" s="37" t="s">
        <v>858</v>
      </c>
      <c r="AM11" s="37">
        <v>1</v>
      </c>
      <c r="AN11" s="38">
        <v>42.48</v>
      </c>
      <c r="AO11" s="38">
        <f t="shared" si="7"/>
        <v>42.48</v>
      </c>
      <c r="AQ11" s="36">
        <v>95422</v>
      </c>
      <c r="AR11" s="37" t="s">
        <v>906</v>
      </c>
      <c r="AS11" s="37" t="s">
        <v>858</v>
      </c>
      <c r="AT11" s="37">
        <v>1</v>
      </c>
      <c r="AU11" s="38">
        <v>86.96</v>
      </c>
      <c r="AV11" s="38">
        <f t="shared" si="6"/>
        <v>86.96</v>
      </c>
    </row>
    <row r="12" spans="1:48" ht="16.5" customHeight="1" thickBot="1" x14ac:dyDescent="0.3">
      <c r="A12" s="86" t="s">
        <v>874</v>
      </c>
      <c r="B12" s="87"/>
      <c r="C12" s="87"/>
      <c r="D12" s="87"/>
      <c r="E12" s="88"/>
      <c r="F12" s="39">
        <f>SUM(F4:F11)</f>
        <v>4067.5399999999995</v>
      </c>
      <c r="H12" s="86" t="s">
        <v>874</v>
      </c>
      <c r="I12" s="87"/>
      <c r="J12" s="87"/>
      <c r="K12" s="87"/>
      <c r="L12" s="88"/>
      <c r="M12" s="39">
        <f>SUM(M4:M11)</f>
        <v>4922.5400000000009</v>
      </c>
      <c r="O12" s="95" t="s">
        <v>874</v>
      </c>
      <c r="P12" s="96"/>
      <c r="Q12" s="96"/>
      <c r="R12" s="96"/>
      <c r="S12" s="97"/>
      <c r="T12" s="40">
        <f>SUM(T4:T11)</f>
        <v>5232.3400000000011</v>
      </c>
      <c r="V12" s="95" t="s">
        <v>874</v>
      </c>
      <c r="W12" s="96"/>
      <c r="X12" s="96"/>
      <c r="Y12" s="96"/>
      <c r="Z12" s="97"/>
      <c r="AA12" s="40">
        <f>SUM(AA4:AA11)</f>
        <v>5050.7900000000018</v>
      </c>
      <c r="AC12" s="95" t="s">
        <v>874</v>
      </c>
      <c r="AD12" s="96"/>
      <c r="AE12" s="96"/>
      <c r="AF12" s="96"/>
      <c r="AG12" s="97"/>
      <c r="AH12" s="40">
        <f>SUM(AH4:AH11)</f>
        <v>5189.4300000000021</v>
      </c>
      <c r="AJ12" s="95" t="s">
        <v>874</v>
      </c>
      <c r="AK12" s="96"/>
      <c r="AL12" s="96"/>
      <c r="AM12" s="96"/>
      <c r="AN12" s="97"/>
      <c r="AO12" s="39">
        <f>SUM(AO4:AO11)</f>
        <v>5423.3900000000012</v>
      </c>
      <c r="AQ12" s="95" t="s">
        <v>874</v>
      </c>
      <c r="AR12" s="96"/>
      <c r="AS12" s="96"/>
      <c r="AT12" s="96"/>
      <c r="AU12" s="97"/>
      <c r="AV12" s="40">
        <f>SUM(AV4:AV11)</f>
        <v>6627.1500000000015</v>
      </c>
    </row>
    <row r="13" spans="1:48" x14ac:dyDescent="0.25">
      <c r="O13" s="27"/>
    </row>
  </sheetData>
  <mergeCells count="20">
    <mergeCell ref="AQ12:AU12"/>
    <mergeCell ref="AQ1:AV2"/>
    <mergeCell ref="AC1:AH1"/>
    <mergeCell ref="AC2:AH2"/>
    <mergeCell ref="AC12:AG12"/>
    <mergeCell ref="AJ1:AO1"/>
    <mergeCell ref="AJ2:AO2"/>
    <mergeCell ref="AJ12:AN12"/>
    <mergeCell ref="O1:T1"/>
    <mergeCell ref="O2:T2"/>
    <mergeCell ref="O12:S12"/>
    <mergeCell ref="V1:AA1"/>
    <mergeCell ref="V2:AA2"/>
    <mergeCell ref="V12:Z12"/>
    <mergeCell ref="A12:E12"/>
    <mergeCell ref="A1:F1"/>
    <mergeCell ref="A2:F2"/>
    <mergeCell ref="H1:M1"/>
    <mergeCell ref="H2:M2"/>
    <mergeCell ref="H12:L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DAE4-F231-3D46-B54D-1F0C0F62E9B5}">
  <dimension ref="A1:L508"/>
  <sheetViews>
    <sheetView zoomScale="85" zoomScaleNormal="85" workbookViewId="0">
      <selection activeCell="O9" sqref="O9"/>
    </sheetView>
  </sheetViews>
  <sheetFormatPr defaultColWidth="11" defaultRowHeight="15.75" x14ac:dyDescent="0.25"/>
  <cols>
    <col min="1" max="1" width="5.625" style="12" bestFit="1" customWidth="1"/>
    <col min="2" max="2" width="8.125" style="12" bestFit="1" customWidth="1"/>
    <col min="3" max="3" width="7.125" style="12" bestFit="1" customWidth="1"/>
    <col min="4" max="4" width="56" style="20" customWidth="1"/>
    <col min="5" max="5" width="7.875" style="12" customWidth="1"/>
    <col min="6" max="6" width="12.875" style="12" bestFit="1" customWidth="1"/>
    <col min="7" max="7" width="20" style="18" bestFit="1" customWidth="1"/>
    <col min="8" max="8" width="20.125" style="12" bestFit="1" customWidth="1"/>
    <col min="9" max="9" width="17.875" style="12" bestFit="1" customWidth="1"/>
  </cols>
  <sheetData>
    <row r="1" spans="1:12" ht="16.5" thickBot="1" x14ac:dyDescent="0.3"/>
    <row r="2" spans="1:12" ht="16.5" thickBot="1" x14ac:dyDescent="0.3">
      <c r="A2" s="114" t="s">
        <v>18</v>
      </c>
      <c r="B2" s="115"/>
      <c r="C2" s="115"/>
      <c r="D2" s="115"/>
      <c r="E2" s="115"/>
      <c r="F2" s="115"/>
      <c r="G2" s="115"/>
      <c r="H2" s="115"/>
      <c r="I2" s="116"/>
      <c r="K2" s="76" t="s">
        <v>871</v>
      </c>
      <c r="L2" s="76">
        <f>1076.626/1056.896</f>
        <v>1.0186678727140608</v>
      </c>
    </row>
    <row r="3" spans="1:12" ht="16.5" thickBot="1" x14ac:dyDescent="0.3">
      <c r="A3" s="13" t="s">
        <v>19</v>
      </c>
      <c r="B3" s="14" t="s">
        <v>20</v>
      </c>
      <c r="C3" s="15" t="s">
        <v>21</v>
      </c>
      <c r="D3" s="21" t="s">
        <v>22</v>
      </c>
      <c r="E3" s="15" t="s">
        <v>23</v>
      </c>
      <c r="F3" s="23" t="s">
        <v>24</v>
      </c>
      <c r="G3" s="24" t="s">
        <v>25</v>
      </c>
      <c r="H3" s="15" t="s">
        <v>26</v>
      </c>
      <c r="I3" s="15" t="s">
        <v>27</v>
      </c>
    </row>
    <row r="4" spans="1:12" ht="39" thickBot="1" x14ac:dyDescent="0.3">
      <c r="A4" s="5">
        <v>1</v>
      </c>
      <c r="B4" s="58">
        <v>1</v>
      </c>
      <c r="C4" s="59" t="s">
        <v>28</v>
      </c>
      <c r="D4" s="60" t="s">
        <v>29</v>
      </c>
      <c r="E4" s="59" t="s">
        <v>30</v>
      </c>
      <c r="F4" s="61">
        <v>10</v>
      </c>
      <c r="G4" s="62">
        <f>9.24*L2</f>
        <v>9.4124911438779222</v>
      </c>
      <c r="H4" s="63">
        <f t="shared" ref="H4:H67" si="0">G4+(($G$503/100)*G4)</f>
        <v>11.362759308889428</v>
      </c>
      <c r="I4" s="64">
        <f>H4*F4</f>
        <v>113.62759308889429</v>
      </c>
    </row>
    <row r="5" spans="1:12" ht="39" thickBot="1" x14ac:dyDescent="0.3">
      <c r="A5" s="5">
        <v>2</v>
      </c>
      <c r="B5" s="58">
        <v>2</v>
      </c>
      <c r="C5" s="59" t="s">
        <v>28</v>
      </c>
      <c r="D5" s="60" t="s">
        <v>31</v>
      </c>
      <c r="E5" s="59" t="s">
        <v>30</v>
      </c>
      <c r="F5" s="61">
        <v>10</v>
      </c>
      <c r="G5" s="62">
        <f>16.56*L2</f>
        <v>16.869139972144847</v>
      </c>
      <c r="H5" s="63">
        <f t="shared" si="0"/>
        <v>20.36442577437326</v>
      </c>
      <c r="I5" s="64">
        <f t="shared" ref="I5:I66" si="1">H5*F5</f>
        <v>203.6442577437326</v>
      </c>
    </row>
    <row r="6" spans="1:12" ht="39" thickBot="1" x14ac:dyDescent="0.3">
      <c r="A6" s="5">
        <v>3</v>
      </c>
      <c r="B6" s="58">
        <v>3</v>
      </c>
      <c r="C6" s="59" t="s">
        <v>28</v>
      </c>
      <c r="D6" s="60" t="s">
        <v>32</v>
      </c>
      <c r="E6" s="59" t="s">
        <v>30</v>
      </c>
      <c r="F6" s="61">
        <v>10</v>
      </c>
      <c r="G6" s="62">
        <f>5.28*L2</f>
        <v>5.3785663679302411</v>
      </c>
      <c r="H6" s="63">
        <f t="shared" si="0"/>
        <v>6.4930053193653876</v>
      </c>
      <c r="I6" s="64">
        <f t="shared" si="1"/>
        <v>64.930053193653876</v>
      </c>
    </row>
    <row r="7" spans="1:12" ht="39" thickBot="1" x14ac:dyDescent="0.3">
      <c r="A7" s="5">
        <v>4</v>
      </c>
      <c r="B7" s="58">
        <v>4</v>
      </c>
      <c r="C7" s="59" t="s">
        <v>28</v>
      </c>
      <c r="D7" s="60" t="s">
        <v>33</v>
      </c>
      <c r="E7" s="59" t="s">
        <v>30</v>
      </c>
      <c r="F7" s="61">
        <v>10</v>
      </c>
      <c r="G7" s="62">
        <f>11.57*L2</f>
        <v>11.785987287301683</v>
      </c>
      <c r="H7" s="63">
        <f t="shared" si="0"/>
        <v>14.228043853230592</v>
      </c>
      <c r="I7" s="64">
        <f t="shared" si="1"/>
        <v>142.28043853230591</v>
      </c>
    </row>
    <row r="8" spans="1:12" ht="51.75" thickBot="1" x14ac:dyDescent="0.3">
      <c r="A8" s="5">
        <v>5</v>
      </c>
      <c r="B8" s="58">
        <v>5</v>
      </c>
      <c r="C8" s="59" t="s">
        <v>28</v>
      </c>
      <c r="D8" s="60" t="s">
        <v>34</v>
      </c>
      <c r="E8" s="59" t="s">
        <v>35</v>
      </c>
      <c r="F8" s="61">
        <v>2</v>
      </c>
      <c r="G8" s="62">
        <f>9.75*L2</f>
        <v>9.9320117589620924</v>
      </c>
      <c r="H8" s="63">
        <f t="shared" si="0"/>
        <v>11.989924595419037</v>
      </c>
      <c r="I8" s="64">
        <f t="shared" si="1"/>
        <v>23.979849190838074</v>
      </c>
    </row>
    <row r="9" spans="1:12" ht="51.75" thickBot="1" x14ac:dyDescent="0.3">
      <c r="A9" s="5">
        <v>6</v>
      </c>
      <c r="B9" s="58">
        <v>6</v>
      </c>
      <c r="C9" s="59" t="s">
        <v>28</v>
      </c>
      <c r="D9" s="60" t="s">
        <v>36</v>
      </c>
      <c r="E9" s="59" t="s">
        <v>35</v>
      </c>
      <c r="F9" s="61">
        <v>2</v>
      </c>
      <c r="G9" s="62">
        <f>16.38*L2</f>
        <v>16.685779755056316</v>
      </c>
      <c r="H9" s="63">
        <f t="shared" si="0"/>
        <v>20.143073320303984</v>
      </c>
      <c r="I9" s="64">
        <f t="shared" si="1"/>
        <v>40.286146640607967</v>
      </c>
    </row>
    <row r="10" spans="1:12" ht="51.75" thickBot="1" x14ac:dyDescent="0.3">
      <c r="A10" s="5">
        <v>7</v>
      </c>
      <c r="B10" s="58">
        <v>7</v>
      </c>
      <c r="C10" s="59" t="s">
        <v>28</v>
      </c>
      <c r="D10" s="60" t="s">
        <v>37</v>
      </c>
      <c r="E10" s="59" t="s">
        <v>35</v>
      </c>
      <c r="F10" s="61">
        <v>2</v>
      </c>
      <c r="G10" s="62">
        <f>17.5*L2</f>
        <v>17.826687772496065</v>
      </c>
      <c r="H10" s="63">
        <f t="shared" si="0"/>
        <v>21.520377478957251</v>
      </c>
      <c r="I10" s="64">
        <f t="shared" si="1"/>
        <v>43.040754957914501</v>
      </c>
    </row>
    <row r="11" spans="1:12" ht="64.5" thickBot="1" x14ac:dyDescent="0.3">
      <c r="A11" s="5">
        <v>8</v>
      </c>
      <c r="B11" s="58">
        <v>8</v>
      </c>
      <c r="C11" s="59" t="s">
        <v>28</v>
      </c>
      <c r="D11" s="60" t="s">
        <v>38</v>
      </c>
      <c r="E11" s="59" t="s">
        <v>35</v>
      </c>
      <c r="F11" s="61">
        <v>2</v>
      </c>
      <c r="G11" s="62">
        <f>15.76*L2</f>
        <v>16.054205673973598</v>
      </c>
      <c r="H11" s="63">
        <f t="shared" si="0"/>
        <v>19.380637089620926</v>
      </c>
      <c r="I11" s="64">
        <f t="shared" si="1"/>
        <v>38.761274179241852</v>
      </c>
    </row>
    <row r="12" spans="1:12" ht="64.5" thickBot="1" x14ac:dyDescent="0.3">
      <c r="A12" s="5">
        <v>9</v>
      </c>
      <c r="B12" s="58">
        <v>9</v>
      </c>
      <c r="C12" s="59" t="s">
        <v>28</v>
      </c>
      <c r="D12" s="60" t="s">
        <v>39</v>
      </c>
      <c r="E12" s="59" t="s">
        <v>35</v>
      </c>
      <c r="F12" s="61">
        <v>2</v>
      </c>
      <c r="G12" s="62">
        <f>16*L2</f>
        <v>16.298685963424973</v>
      </c>
      <c r="H12" s="63">
        <f t="shared" si="0"/>
        <v>19.675773695046626</v>
      </c>
      <c r="I12" s="64">
        <f t="shared" si="1"/>
        <v>39.351547390093252</v>
      </c>
    </row>
    <row r="13" spans="1:12" ht="64.5" thickBot="1" x14ac:dyDescent="0.3">
      <c r="A13" s="5">
        <v>10</v>
      </c>
      <c r="B13" s="58">
        <v>10</v>
      </c>
      <c r="C13" s="59" t="s">
        <v>28</v>
      </c>
      <c r="D13" s="60" t="s">
        <v>40</v>
      </c>
      <c r="E13" s="59" t="s">
        <v>35</v>
      </c>
      <c r="F13" s="61">
        <v>1</v>
      </c>
      <c r="G13" s="62">
        <f>44*L2</f>
        <v>44.821386399418671</v>
      </c>
      <c r="H13" s="63">
        <f t="shared" si="0"/>
        <v>54.108377661378221</v>
      </c>
      <c r="I13" s="64">
        <f t="shared" si="1"/>
        <v>54.108377661378221</v>
      </c>
    </row>
    <row r="14" spans="1:12" ht="27.95" customHeight="1" thickBot="1" x14ac:dyDescent="0.3">
      <c r="A14" s="5">
        <v>11</v>
      </c>
      <c r="B14" s="58">
        <v>11</v>
      </c>
      <c r="C14" s="59" t="s">
        <v>28</v>
      </c>
      <c r="D14" s="60" t="s">
        <v>41</v>
      </c>
      <c r="E14" s="59" t="s">
        <v>30</v>
      </c>
      <c r="F14" s="61">
        <v>20</v>
      </c>
      <c r="G14" s="62">
        <f>35.51*L2</f>
        <v>36.172896160076299</v>
      </c>
      <c r="H14" s="63">
        <f t="shared" si="0"/>
        <v>43.667920244444105</v>
      </c>
      <c r="I14" s="64">
        <f t="shared" si="1"/>
        <v>873.35840488888209</v>
      </c>
    </row>
    <row r="15" spans="1:12" ht="26.25" thickBot="1" x14ac:dyDescent="0.3">
      <c r="A15" s="5">
        <v>12</v>
      </c>
      <c r="B15" s="58">
        <v>12</v>
      </c>
      <c r="C15" s="59" t="s">
        <v>28</v>
      </c>
      <c r="D15" s="60" t="s">
        <v>42</v>
      </c>
      <c r="E15" s="59" t="s">
        <v>30</v>
      </c>
      <c r="F15" s="61">
        <v>10</v>
      </c>
      <c r="G15" s="62">
        <f>113.94*L2</f>
        <v>116.06701741704008</v>
      </c>
      <c r="H15" s="63">
        <f t="shared" si="0"/>
        <v>140.11610342585078</v>
      </c>
      <c r="I15" s="64">
        <f t="shared" si="1"/>
        <v>1401.1610342585077</v>
      </c>
    </row>
    <row r="16" spans="1:12" ht="26.25" thickBot="1" x14ac:dyDescent="0.3">
      <c r="A16" s="5">
        <v>13</v>
      </c>
      <c r="B16" s="58">
        <v>13</v>
      </c>
      <c r="C16" s="59" t="s">
        <v>28</v>
      </c>
      <c r="D16" s="60" t="s">
        <v>43</v>
      </c>
      <c r="E16" s="59" t="s">
        <v>30</v>
      </c>
      <c r="F16" s="61">
        <v>3</v>
      </c>
      <c r="G16" s="62">
        <f>655.69*L2</f>
        <v>667.93033745988259</v>
      </c>
      <c r="H16" s="63">
        <f t="shared" si="0"/>
        <v>806.32550338157023</v>
      </c>
      <c r="I16" s="64">
        <f t="shared" si="1"/>
        <v>2418.9765101447106</v>
      </c>
    </row>
    <row r="17" spans="1:9" ht="26.25" thickBot="1" x14ac:dyDescent="0.3">
      <c r="A17" s="5">
        <v>14</v>
      </c>
      <c r="B17" s="58">
        <v>14</v>
      </c>
      <c r="C17" s="59" t="s">
        <v>28</v>
      </c>
      <c r="D17" s="60" t="s">
        <v>44</v>
      </c>
      <c r="E17" s="59" t="s">
        <v>30</v>
      </c>
      <c r="F17" s="61">
        <v>5</v>
      </c>
      <c r="G17" s="62">
        <f>11.7*L2</f>
        <v>11.91841411075451</v>
      </c>
      <c r="H17" s="63">
        <f t="shared" si="0"/>
        <v>14.387909514502844</v>
      </c>
      <c r="I17" s="64">
        <f t="shared" si="1"/>
        <v>71.939547572514215</v>
      </c>
    </row>
    <row r="18" spans="1:9" ht="26.25" thickBot="1" x14ac:dyDescent="0.3">
      <c r="A18" s="5">
        <v>15</v>
      </c>
      <c r="B18" s="58">
        <v>103</v>
      </c>
      <c r="C18" s="59" t="s">
        <v>45</v>
      </c>
      <c r="D18" s="60" t="s">
        <v>46</v>
      </c>
      <c r="E18" s="59" t="s">
        <v>30</v>
      </c>
      <c r="F18" s="61">
        <v>10</v>
      </c>
      <c r="G18" s="64">
        <v>46.66</v>
      </c>
      <c r="H18" s="63">
        <f t="shared" si="0"/>
        <v>56.327951999999996</v>
      </c>
      <c r="I18" s="64">
        <f t="shared" si="1"/>
        <v>563.27951999999993</v>
      </c>
    </row>
    <row r="19" spans="1:9" ht="26.25" thickBot="1" x14ac:dyDescent="0.3">
      <c r="A19" s="5">
        <v>16</v>
      </c>
      <c r="B19" s="58">
        <v>107</v>
      </c>
      <c r="C19" s="59" t="s">
        <v>45</v>
      </c>
      <c r="D19" s="60" t="s">
        <v>47</v>
      </c>
      <c r="E19" s="59" t="s">
        <v>30</v>
      </c>
      <c r="F19" s="61">
        <v>10</v>
      </c>
      <c r="G19" s="64">
        <v>0.88</v>
      </c>
      <c r="H19" s="63">
        <f t="shared" si="0"/>
        <v>1.0623359999999999</v>
      </c>
      <c r="I19" s="64">
        <f t="shared" si="1"/>
        <v>10.62336</v>
      </c>
    </row>
    <row r="20" spans="1:9" ht="26.25" thickBot="1" x14ac:dyDescent="0.3">
      <c r="A20" s="5">
        <v>17</v>
      </c>
      <c r="B20" s="58">
        <v>65</v>
      </c>
      <c r="C20" s="59" t="s">
        <v>45</v>
      </c>
      <c r="D20" s="60" t="s">
        <v>48</v>
      </c>
      <c r="E20" s="59" t="s">
        <v>30</v>
      </c>
      <c r="F20" s="61">
        <v>10</v>
      </c>
      <c r="G20" s="64">
        <v>0.96</v>
      </c>
      <c r="H20" s="63">
        <f t="shared" si="0"/>
        <v>1.1589119999999999</v>
      </c>
      <c r="I20" s="64">
        <f t="shared" si="1"/>
        <v>11.589119999999999</v>
      </c>
    </row>
    <row r="21" spans="1:9" ht="26.25" thickBot="1" x14ac:dyDescent="0.3">
      <c r="A21" s="5">
        <v>18</v>
      </c>
      <c r="B21" s="58">
        <v>108</v>
      </c>
      <c r="C21" s="59" t="s">
        <v>45</v>
      </c>
      <c r="D21" s="60" t="s">
        <v>49</v>
      </c>
      <c r="E21" s="59" t="s">
        <v>30</v>
      </c>
      <c r="F21" s="61">
        <v>10</v>
      </c>
      <c r="G21" s="64">
        <v>1.93</v>
      </c>
      <c r="H21" s="63">
        <f t="shared" si="0"/>
        <v>2.3298959999999997</v>
      </c>
      <c r="I21" s="64">
        <f t="shared" si="1"/>
        <v>23.298959999999997</v>
      </c>
    </row>
    <row r="22" spans="1:9" ht="26.25" thickBot="1" x14ac:dyDescent="0.3">
      <c r="A22" s="5">
        <v>19</v>
      </c>
      <c r="B22" s="58">
        <v>110</v>
      </c>
      <c r="C22" s="59" t="s">
        <v>45</v>
      </c>
      <c r="D22" s="60" t="s">
        <v>50</v>
      </c>
      <c r="E22" s="59" t="s">
        <v>30</v>
      </c>
      <c r="F22" s="61">
        <v>10</v>
      </c>
      <c r="G22" s="64">
        <v>6.71</v>
      </c>
      <c r="H22" s="63">
        <f t="shared" si="0"/>
        <v>8.1003120000000006</v>
      </c>
      <c r="I22" s="64">
        <f t="shared" si="1"/>
        <v>81.00312000000001</v>
      </c>
    </row>
    <row r="23" spans="1:9" ht="26.25" thickBot="1" x14ac:dyDescent="0.3">
      <c r="A23" s="5">
        <v>20</v>
      </c>
      <c r="B23" s="58">
        <v>109</v>
      </c>
      <c r="C23" s="59" t="s">
        <v>45</v>
      </c>
      <c r="D23" s="60" t="s">
        <v>51</v>
      </c>
      <c r="E23" s="59" t="s">
        <v>30</v>
      </c>
      <c r="F23" s="61">
        <v>10</v>
      </c>
      <c r="G23" s="64">
        <v>4</v>
      </c>
      <c r="H23" s="63">
        <f t="shared" si="0"/>
        <v>4.8288000000000002</v>
      </c>
      <c r="I23" s="64">
        <f t="shared" si="1"/>
        <v>48.288000000000004</v>
      </c>
    </row>
    <row r="24" spans="1:9" ht="26.25" thickBot="1" x14ac:dyDescent="0.3">
      <c r="A24" s="5">
        <v>21</v>
      </c>
      <c r="B24" s="58">
        <v>111</v>
      </c>
      <c r="C24" s="59" t="s">
        <v>45</v>
      </c>
      <c r="D24" s="60" t="s">
        <v>52</v>
      </c>
      <c r="E24" s="59" t="s">
        <v>30</v>
      </c>
      <c r="F24" s="61">
        <v>10</v>
      </c>
      <c r="G24" s="64">
        <v>9.08</v>
      </c>
      <c r="H24" s="63">
        <f t="shared" si="0"/>
        <v>10.961376</v>
      </c>
      <c r="I24" s="64">
        <f t="shared" si="1"/>
        <v>109.61376</v>
      </c>
    </row>
    <row r="25" spans="1:9" ht="26.25" thickBot="1" x14ac:dyDescent="0.3">
      <c r="A25" s="5">
        <v>22</v>
      </c>
      <c r="B25" s="58">
        <v>112</v>
      </c>
      <c r="C25" s="59" t="s">
        <v>45</v>
      </c>
      <c r="D25" s="60" t="s">
        <v>53</v>
      </c>
      <c r="E25" s="59" t="s">
        <v>30</v>
      </c>
      <c r="F25" s="61">
        <v>10</v>
      </c>
      <c r="G25" s="64">
        <v>4.8099999999999996</v>
      </c>
      <c r="H25" s="63">
        <f t="shared" si="0"/>
        <v>5.8066319999999996</v>
      </c>
      <c r="I25" s="64">
        <f t="shared" si="1"/>
        <v>58.066319999999997</v>
      </c>
    </row>
    <row r="26" spans="1:9" ht="26.25" thickBot="1" x14ac:dyDescent="0.3">
      <c r="A26" s="5">
        <v>23</v>
      </c>
      <c r="B26" s="58">
        <v>113</v>
      </c>
      <c r="C26" s="59" t="s">
        <v>45</v>
      </c>
      <c r="D26" s="60" t="s">
        <v>54</v>
      </c>
      <c r="E26" s="59" t="s">
        <v>30</v>
      </c>
      <c r="F26" s="61">
        <v>10</v>
      </c>
      <c r="G26" s="64">
        <v>12.05</v>
      </c>
      <c r="H26" s="63">
        <f t="shared" si="0"/>
        <v>14.546760000000001</v>
      </c>
      <c r="I26" s="64">
        <f t="shared" si="1"/>
        <v>145.4676</v>
      </c>
    </row>
    <row r="27" spans="1:9" ht="26.25" thickBot="1" x14ac:dyDescent="0.3">
      <c r="A27" s="5">
        <v>24</v>
      </c>
      <c r="B27" s="58">
        <v>104</v>
      </c>
      <c r="C27" s="59" t="s">
        <v>45</v>
      </c>
      <c r="D27" s="60" t="s">
        <v>55</v>
      </c>
      <c r="E27" s="59" t="s">
        <v>30</v>
      </c>
      <c r="F27" s="61">
        <v>10</v>
      </c>
      <c r="G27" s="64">
        <v>20.97</v>
      </c>
      <c r="H27" s="63">
        <f t="shared" si="0"/>
        <v>25.314983999999999</v>
      </c>
      <c r="I27" s="64">
        <f t="shared" si="1"/>
        <v>253.14983999999998</v>
      </c>
    </row>
    <row r="28" spans="1:9" ht="26.25" thickBot="1" x14ac:dyDescent="0.3">
      <c r="A28" s="5">
        <v>25</v>
      </c>
      <c r="B28" s="58">
        <v>102</v>
      </c>
      <c r="C28" s="59" t="s">
        <v>45</v>
      </c>
      <c r="D28" s="60" t="s">
        <v>56</v>
      </c>
      <c r="E28" s="59" t="s">
        <v>30</v>
      </c>
      <c r="F28" s="61">
        <v>10</v>
      </c>
      <c r="G28" s="64">
        <v>28.91</v>
      </c>
      <c r="H28" s="63">
        <f t="shared" si="0"/>
        <v>34.900151999999999</v>
      </c>
      <c r="I28" s="64">
        <f t="shared" si="1"/>
        <v>349.00151999999997</v>
      </c>
    </row>
    <row r="29" spans="1:9" ht="42.95" customHeight="1" thickBot="1" x14ac:dyDescent="0.3">
      <c r="A29" s="5">
        <v>26</v>
      </c>
      <c r="B29" s="58">
        <v>15</v>
      </c>
      <c r="C29" s="59" t="s">
        <v>28</v>
      </c>
      <c r="D29" s="60" t="s">
        <v>57</v>
      </c>
      <c r="E29" s="59" t="s">
        <v>58</v>
      </c>
      <c r="F29" s="61">
        <v>10</v>
      </c>
      <c r="G29" s="65">
        <f>3.89*L2</f>
        <v>3.9626180248576968</v>
      </c>
      <c r="H29" s="63">
        <f t="shared" si="0"/>
        <v>4.783672479608212</v>
      </c>
      <c r="I29" s="64">
        <f t="shared" si="1"/>
        <v>47.836724796082123</v>
      </c>
    </row>
    <row r="30" spans="1:9" ht="16.5" thickBot="1" x14ac:dyDescent="0.3">
      <c r="A30" s="5">
        <v>27</v>
      </c>
      <c r="B30" s="58">
        <v>119</v>
      </c>
      <c r="C30" s="59" t="s">
        <v>45</v>
      </c>
      <c r="D30" s="60" t="s">
        <v>59</v>
      </c>
      <c r="E30" s="59" t="s">
        <v>30</v>
      </c>
      <c r="F30" s="61">
        <v>15</v>
      </c>
      <c r="G30" s="64">
        <v>9.9</v>
      </c>
      <c r="H30" s="63">
        <f t="shared" si="0"/>
        <v>11.951280000000001</v>
      </c>
      <c r="I30" s="64">
        <f t="shared" si="1"/>
        <v>179.26920000000001</v>
      </c>
    </row>
    <row r="31" spans="1:9" ht="16.5" thickBot="1" x14ac:dyDescent="0.3">
      <c r="A31" s="5">
        <v>28</v>
      </c>
      <c r="B31" s="58">
        <v>20080</v>
      </c>
      <c r="C31" s="59" t="s">
        <v>45</v>
      </c>
      <c r="D31" s="60" t="s">
        <v>60</v>
      </c>
      <c r="E31" s="59" t="s">
        <v>30</v>
      </c>
      <c r="F31" s="61">
        <v>5</v>
      </c>
      <c r="G31" s="64">
        <v>24.86</v>
      </c>
      <c r="H31" s="63">
        <f t="shared" si="0"/>
        <v>30.010991999999998</v>
      </c>
      <c r="I31" s="64">
        <f t="shared" si="1"/>
        <v>150.05495999999999</v>
      </c>
    </row>
    <row r="32" spans="1:9" ht="16.5" thickBot="1" x14ac:dyDescent="0.3">
      <c r="A32" s="5">
        <v>29</v>
      </c>
      <c r="B32" s="58">
        <v>122</v>
      </c>
      <c r="C32" s="59" t="s">
        <v>45</v>
      </c>
      <c r="D32" s="60" t="s">
        <v>61</v>
      </c>
      <c r="E32" s="59" t="s">
        <v>30</v>
      </c>
      <c r="F32" s="61">
        <v>5</v>
      </c>
      <c r="G32" s="64">
        <v>76.17</v>
      </c>
      <c r="H32" s="63">
        <f t="shared" si="0"/>
        <v>91.952424000000008</v>
      </c>
      <c r="I32" s="64">
        <f t="shared" si="1"/>
        <v>459.76212000000004</v>
      </c>
    </row>
    <row r="33" spans="1:9" ht="26.25" thickBot="1" x14ac:dyDescent="0.3">
      <c r="A33" s="5">
        <v>30</v>
      </c>
      <c r="B33" s="58">
        <v>157</v>
      </c>
      <c r="C33" s="59" t="s">
        <v>45</v>
      </c>
      <c r="D33" s="60" t="s">
        <v>62</v>
      </c>
      <c r="E33" s="59" t="s">
        <v>63</v>
      </c>
      <c r="F33" s="61">
        <v>4</v>
      </c>
      <c r="G33" s="64">
        <v>145.5</v>
      </c>
      <c r="H33" s="63">
        <f t="shared" si="0"/>
        <v>175.64760000000001</v>
      </c>
      <c r="I33" s="64">
        <f t="shared" si="1"/>
        <v>702.59040000000005</v>
      </c>
    </row>
    <row r="34" spans="1:9" s="66" customFormat="1" ht="39" thickBot="1" x14ac:dyDescent="0.3">
      <c r="A34" s="5">
        <v>31</v>
      </c>
      <c r="B34" s="58">
        <v>131</v>
      </c>
      <c r="C34" s="59" t="s">
        <v>45</v>
      </c>
      <c r="D34" s="60" t="s">
        <v>64</v>
      </c>
      <c r="E34" s="59" t="s">
        <v>63</v>
      </c>
      <c r="F34" s="61">
        <v>4</v>
      </c>
      <c r="G34" s="64">
        <v>44.3</v>
      </c>
      <c r="H34" s="63">
        <f t="shared" si="0"/>
        <v>53.478960000000001</v>
      </c>
      <c r="I34" s="64">
        <f t="shared" si="1"/>
        <v>213.91584</v>
      </c>
    </row>
    <row r="35" spans="1:9" s="66" customFormat="1" ht="39" thickBot="1" x14ac:dyDescent="0.3">
      <c r="A35" s="5">
        <v>32</v>
      </c>
      <c r="B35" s="58">
        <v>156</v>
      </c>
      <c r="C35" s="59" t="s">
        <v>45</v>
      </c>
      <c r="D35" s="60" t="s">
        <v>65</v>
      </c>
      <c r="E35" s="59" t="s">
        <v>63</v>
      </c>
      <c r="F35" s="61">
        <v>4</v>
      </c>
      <c r="G35" s="64">
        <v>51.8</v>
      </c>
      <c r="H35" s="63">
        <f t="shared" si="0"/>
        <v>62.532959999999996</v>
      </c>
      <c r="I35" s="64">
        <f t="shared" si="1"/>
        <v>250.13183999999998</v>
      </c>
    </row>
    <row r="36" spans="1:9" ht="26.25" thickBot="1" x14ac:dyDescent="0.3">
      <c r="A36" s="5">
        <v>33</v>
      </c>
      <c r="B36" s="58">
        <v>7334</v>
      </c>
      <c r="C36" s="59" t="s">
        <v>45</v>
      </c>
      <c r="D36" s="60" t="s">
        <v>66</v>
      </c>
      <c r="E36" s="59" t="s">
        <v>67</v>
      </c>
      <c r="F36" s="61">
        <v>50</v>
      </c>
      <c r="G36" s="64">
        <v>15.18</v>
      </c>
      <c r="H36" s="63">
        <f t="shared" si="0"/>
        <v>18.325296000000002</v>
      </c>
      <c r="I36" s="64">
        <f t="shared" si="1"/>
        <v>916.26480000000004</v>
      </c>
    </row>
    <row r="37" spans="1:9" ht="16.5" thickBot="1" x14ac:dyDescent="0.3">
      <c r="A37" s="5">
        <v>34</v>
      </c>
      <c r="B37" s="58">
        <v>38123</v>
      </c>
      <c r="C37" s="59" t="s">
        <v>45</v>
      </c>
      <c r="D37" s="60" t="s">
        <v>68</v>
      </c>
      <c r="E37" s="59" t="s">
        <v>63</v>
      </c>
      <c r="F37" s="61">
        <v>20</v>
      </c>
      <c r="G37" s="64">
        <v>63.91</v>
      </c>
      <c r="H37" s="63">
        <f t="shared" si="0"/>
        <v>77.152152000000001</v>
      </c>
      <c r="I37" s="64">
        <f t="shared" si="1"/>
        <v>1543.04304</v>
      </c>
    </row>
    <row r="38" spans="1:9" ht="29.1" customHeight="1" thickBot="1" x14ac:dyDescent="0.3">
      <c r="A38" s="5">
        <v>35</v>
      </c>
      <c r="B38" s="58">
        <v>16</v>
      </c>
      <c r="C38" s="59" t="s">
        <v>28</v>
      </c>
      <c r="D38" s="60" t="s">
        <v>69</v>
      </c>
      <c r="E38" s="59" t="s">
        <v>30</v>
      </c>
      <c r="F38" s="61">
        <v>15</v>
      </c>
      <c r="G38" s="65">
        <f>18.09*L2</f>
        <v>18.427701817397359</v>
      </c>
      <c r="H38" s="63">
        <f t="shared" si="0"/>
        <v>22.245921633962091</v>
      </c>
      <c r="I38" s="64">
        <f t="shared" si="1"/>
        <v>333.68882450943136</v>
      </c>
    </row>
    <row r="39" spans="1:9" ht="26.25" thickBot="1" x14ac:dyDescent="0.3">
      <c r="A39" s="5">
        <v>36</v>
      </c>
      <c r="B39" s="58">
        <v>299</v>
      </c>
      <c r="C39" s="59" t="s">
        <v>45</v>
      </c>
      <c r="D39" s="60" t="s">
        <v>70</v>
      </c>
      <c r="E39" s="59" t="s">
        <v>30</v>
      </c>
      <c r="F39" s="61">
        <v>10</v>
      </c>
      <c r="G39" s="64">
        <v>3.2</v>
      </c>
      <c r="H39" s="63">
        <f t="shared" si="0"/>
        <v>3.8630400000000003</v>
      </c>
      <c r="I39" s="64">
        <f t="shared" si="1"/>
        <v>38.630400000000002</v>
      </c>
    </row>
    <row r="40" spans="1:9" ht="26.25" thickBot="1" x14ac:dyDescent="0.3">
      <c r="A40" s="5">
        <v>37</v>
      </c>
      <c r="B40" s="58">
        <v>298</v>
      </c>
      <c r="C40" s="59" t="s">
        <v>45</v>
      </c>
      <c r="D40" s="60" t="s">
        <v>71</v>
      </c>
      <c r="E40" s="59" t="s">
        <v>30</v>
      </c>
      <c r="F40" s="61">
        <v>10</v>
      </c>
      <c r="G40" s="64">
        <v>2.46</v>
      </c>
      <c r="H40" s="63">
        <f t="shared" si="0"/>
        <v>2.9697119999999999</v>
      </c>
      <c r="I40" s="64">
        <f t="shared" si="1"/>
        <v>29.697119999999998</v>
      </c>
    </row>
    <row r="41" spans="1:9" ht="16.5" thickBot="1" x14ac:dyDescent="0.3">
      <c r="A41" s="5">
        <v>38</v>
      </c>
      <c r="B41" s="58">
        <v>296</v>
      </c>
      <c r="C41" s="59" t="s">
        <v>45</v>
      </c>
      <c r="D41" s="60" t="s">
        <v>72</v>
      </c>
      <c r="E41" s="59" t="s">
        <v>30</v>
      </c>
      <c r="F41" s="61">
        <v>10</v>
      </c>
      <c r="G41" s="64">
        <v>1.54</v>
      </c>
      <c r="H41" s="63">
        <f t="shared" si="0"/>
        <v>1.8590880000000001</v>
      </c>
      <c r="I41" s="64">
        <f t="shared" si="1"/>
        <v>18.590880000000002</v>
      </c>
    </row>
    <row r="42" spans="1:9" ht="16.5" thickBot="1" x14ac:dyDescent="0.3">
      <c r="A42" s="5">
        <v>39</v>
      </c>
      <c r="B42" s="58">
        <v>297</v>
      </c>
      <c r="C42" s="59" t="s">
        <v>45</v>
      </c>
      <c r="D42" s="60" t="s">
        <v>73</v>
      </c>
      <c r="E42" s="59" t="s">
        <v>30</v>
      </c>
      <c r="F42" s="61">
        <v>10</v>
      </c>
      <c r="G42" s="64">
        <v>2.2599999999999998</v>
      </c>
      <c r="H42" s="63">
        <f t="shared" si="0"/>
        <v>2.7282719999999996</v>
      </c>
      <c r="I42" s="64">
        <f t="shared" si="1"/>
        <v>27.282719999999998</v>
      </c>
    </row>
    <row r="43" spans="1:9" ht="16.5" thickBot="1" x14ac:dyDescent="0.3">
      <c r="A43" s="5">
        <v>40</v>
      </c>
      <c r="B43" s="58">
        <v>301</v>
      </c>
      <c r="C43" s="59" t="s">
        <v>45</v>
      </c>
      <c r="D43" s="60" t="s">
        <v>74</v>
      </c>
      <c r="E43" s="59" t="s">
        <v>30</v>
      </c>
      <c r="F43" s="61">
        <v>10</v>
      </c>
      <c r="G43" s="64">
        <v>2.73</v>
      </c>
      <c r="H43" s="63">
        <f t="shared" si="0"/>
        <v>3.2956560000000001</v>
      </c>
      <c r="I43" s="64">
        <f t="shared" si="1"/>
        <v>32.956560000000003</v>
      </c>
    </row>
    <row r="44" spans="1:9" ht="26.25" thickBot="1" x14ac:dyDescent="0.3">
      <c r="A44" s="5">
        <v>41</v>
      </c>
      <c r="B44" s="58">
        <v>300</v>
      </c>
      <c r="C44" s="59" t="s">
        <v>45</v>
      </c>
      <c r="D44" s="60" t="s">
        <v>75</v>
      </c>
      <c r="E44" s="59" t="s">
        <v>30</v>
      </c>
      <c r="F44" s="61">
        <v>10</v>
      </c>
      <c r="G44" s="64">
        <v>11.08</v>
      </c>
      <c r="H44" s="63">
        <f t="shared" si="0"/>
        <v>13.375776</v>
      </c>
      <c r="I44" s="64">
        <f t="shared" si="1"/>
        <v>133.75775999999999</v>
      </c>
    </row>
    <row r="45" spans="1:9" ht="26.25" thickBot="1" x14ac:dyDescent="0.3">
      <c r="A45" s="5">
        <v>42</v>
      </c>
      <c r="B45" s="58">
        <v>20085</v>
      </c>
      <c r="C45" s="59" t="s">
        <v>45</v>
      </c>
      <c r="D45" s="60" t="s">
        <v>76</v>
      </c>
      <c r="E45" s="59" t="s">
        <v>30</v>
      </c>
      <c r="F45" s="61">
        <v>20</v>
      </c>
      <c r="G45" s="64">
        <v>2.02</v>
      </c>
      <c r="H45" s="63">
        <f t="shared" si="0"/>
        <v>2.4385439999999998</v>
      </c>
      <c r="I45" s="64">
        <f t="shared" si="1"/>
        <v>48.770879999999998</v>
      </c>
    </row>
    <row r="46" spans="1:9" ht="26.25" thickBot="1" x14ac:dyDescent="0.3">
      <c r="A46" s="5">
        <v>43</v>
      </c>
      <c r="B46" s="58">
        <v>328</v>
      </c>
      <c r="C46" s="59" t="s">
        <v>45</v>
      </c>
      <c r="D46" s="60" t="s">
        <v>77</v>
      </c>
      <c r="E46" s="59" t="s">
        <v>30</v>
      </c>
      <c r="F46" s="61">
        <v>20</v>
      </c>
      <c r="G46" s="64">
        <v>7.23</v>
      </c>
      <c r="H46" s="63">
        <f t="shared" si="0"/>
        <v>8.7280560000000005</v>
      </c>
      <c r="I46" s="64">
        <f t="shared" si="1"/>
        <v>174.56112000000002</v>
      </c>
    </row>
    <row r="47" spans="1:9" ht="26.25" thickBot="1" x14ac:dyDescent="0.3">
      <c r="A47" s="5">
        <v>44</v>
      </c>
      <c r="B47" s="58">
        <v>325</v>
      </c>
      <c r="C47" s="59" t="s">
        <v>45</v>
      </c>
      <c r="D47" s="60" t="s">
        <v>78</v>
      </c>
      <c r="E47" s="59" t="s">
        <v>30</v>
      </c>
      <c r="F47" s="61">
        <v>20</v>
      </c>
      <c r="G47" s="64">
        <v>2.13</v>
      </c>
      <c r="H47" s="63">
        <f t="shared" si="0"/>
        <v>2.5713359999999996</v>
      </c>
      <c r="I47" s="64">
        <f t="shared" si="1"/>
        <v>51.426719999999989</v>
      </c>
    </row>
    <row r="48" spans="1:9" ht="26.25" thickBot="1" x14ac:dyDescent="0.3">
      <c r="A48" s="5">
        <v>45</v>
      </c>
      <c r="B48" s="58">
        <v>20326</v>
      </c>
      <c r="C48" s="59" t="s">
        <v>45</v>
      </c>
      <c r="D48" s="60" t="s">
        <v>79</v>
      </c>
      <c r="E48" s="59" t="s">
        <v>30</v>
      </c>
      <c r="F48" s="61">
        <v>20</v>
      </c>
      <c r="G48" s="64">
        <v>3.9</v>
      </c>
      <c r="H48" s="63">
        <f t="shared" si="0"/>
        <v>4.7080799999999998</v>
      </c>
      <c r="I48" s="64">
        <f t="shared" si="1"/>
        <v>94.161599999999993</v>
      </c>
    </row>
    <row r="49" spans="1:9" ht="26.25" thickBot="1" x14ac:dyDescent="0.3">
      <c r="A49" s="5">
        <v>46</v>
      </c>
      <c r="B49" s="58">
        <v>329</v>
      </c>
      <c r="C49" s="59" t="s">
        <v>45</v>
      </c>
      <c r="D49" s="60" t="s">
        <v>80</v>
      </c>
      <c r="E49" s="59" t="s">
        <v>30</v>
      </c>
      <c r="F49" s="61">
        <v>20</v>
      </c>
      <c r="G49" s="64">
        <v>6.05</v>
      </c>
      <c r="H49" s="63">
        <f t="shared" si="0"/>
        <v>7.3035600000000001</v>
      </c>
      <c r="I49" s="64">
        <f t="shared" si="1"/>
        <v>146.0712</v>
      </c>
    </row>
    <row r="50" spans="1:9" ht="26.25" thickBot="1" x14ac:dyDescent="0.3">
      <c r="A50" s="5">
        <v>47</v>
      </c>
      <c r="B50" s="58">
        <v>6138</v>
      </c>
      <c r="C50" s="59" t="s">
        <v>45</v>
      </c>
      <c r="D50" s="60" t="s">
        <v>81</v>
      </c>
      <c r="E50" s="59" t="s">
        <v>82</v>
      </c>
      <c r="F50" s="61">
        <v>50</v>
      </c>
      <c r="G50" s="64">
        <v>11.29</v>
      </c>
      <c r="H50" s="63">
        <f t="shared" si="0"/>
        <v>13.629287999999999</v>
      </c>
      <c r="I50" s="64">
        <f t="shared" si="1"/>
        <v>681.46439999999996</v>
      </c>
    </row>
    <row r="51" spans="1:9" ht="26.25" thickBot="1" x14ac:dyDescent="0.3">
      <c r="A51" s="5">
        <v>48</v>
      </c>
      <c r="B51" s="58">
        <v>43130</v>
      </c>
      <c r="C51" s="59" t="s">
        <v>45</v>
      </c>
      <c r="D51" s="60" t="s">
        <v>83</v>
      </c>
      <c r="E51" s="59" t="s">
        <v>63</v>
      </c>
      <c r="F51" s="61">
        <v>5</v>
      </c>
      <c r="G51" s="64">
        <v>26.23</v>
      </c>
      <c r="H51" s="63">
        <f t="shared" si="0"/>
        <v>31.664856</v>
      </c>
      <c r="I51" s="64">
        <f t="shared" si="1"/>
        <v>158.32427999999999</v>
      </c>
    </row>
    <row r="52" spans="1:9" ht="16.5" thickBot="1" x14ac:dyDescent="0.3">
      <c r="A52" s="5">
        <v>49</v>
      </c>
      <c r="B52" s="58">
        <v>344</v>
      </c>
      <c r="C52" s="59" t="s">
        <v>45</v>
      </c>
      <c r="D52" s="60" t="s">
        <v>84</v>
      </c>
      <c r="E52" s="59" t="s">
        <v>63</v>
      </c>
      <c r="F52" s="61">
        <v>5</v>
      </c>
      <c r="G52" s="64">
        <v>34.479999999999997</v>
      </c>
      <c r="H52" s="63">
        <f t="shared" si="0"/>
        <v>41.624255999999995</v>
      </c>
      <c r="I52" s="64">
        <f t="shared" si="1"/>
        <v>208.12127999999998</v>
      </c>
    </row>
    <row r="53" spans="1:9" ht="16.5" thickBot="1" x14ac:dyDescent="0.3">
      <c r="A53" s="5">
        <v>50</v>
      </c>
      <c r="B53" s="58">
        <v>345</v>
      </c>
      <c r="C53" s="59" t="s">
        <v>45</v>
      </c>
      <c r="D53" s="60" t="s">
        <v>85</v>
      </c>
      <c r="E53" s="59" t="s">
        <v>63</v>
      </c>
      <c r="F53" s="61">
        <v>5</v>
      </c>
      <c r="G53" s="64">
        <v>37.409999999999997</v>
      </c>
      <c r="H53" s="63">
        <f t="shared" si="0"/>
        <v>45.161351999999994</v>
      </c>
      <c r="I53" s="64">
        <f t="shared" si="1"/>
        <v>225.80675999999997</v>
      </c>
    </row>
    <row r="54" spans="1:9" ht="26.25" thickBot="1" x14ac:dyDescent="0.3">
      <c r="A54" s="5">
        <v>51</v>
      </c>
      <c r="B54" s="58">
        <v>43132</v>
      </c>
      <c r="C54" s="59" t="s">
        <v>45</v>
      </c>
      <c r="D54" s="60" t="s">
        <v>86</v>
      </c>
      <c r="E54" s="59" t="s">
        <v>63</v>
      </c>
      <c r="F54" s="61">
        <v>5</v>
      </c>
      <c r="G54" s="64">
        <v>26.23</v>
      </c>
      <c r="H54" s="63">
        <f t="shared" si="0"/>
        <v>31.664856</v>
      </c>
      <c r="I54" s="64">
        <f t="shared" si="1"/>
        <v>158.32427999999999</v>
      </c>
    </row>
    <row r="55" spans="1:9" ht="26.25" thickBot="1" x14ac:dyDescent="0.3">
      <c r="A55" s="5">
        <v>52</v>
      </c>
      <c r="B55" s="58">
        <v>366</v>
      </c>
      <c r="C55" s="59" t="s">
        <v>45</v>
      </c>
      <c r="D55" s="60" t="s">
        <v>87</v>
      </c>
      <c r="E55" s="59" t="s">
        <v>88</v>
      </c>
      <c r="F55" s="61">
        <v>30</v>
      </c>
      <c r="G55" s="64">
        <v>115</v>
      </c>
      <c r="H55" s="63">
        <f t="shared" si="0"/>
        <v>138.828</v>
      </c>
      <c r="I55" s="64">
        <f t="shared" si="1"/>
        <v>4164.84</v>
      </c>
    </row>
    <row r="56" spans="1:9" ht="26.25" thickBot="1" x14ac:dyDescent="0.3">
      <c r="A56" s="5">
        <v>53</v>
      </c>
      <c r="B56" s="58">
        <v>370</v>
      </c>
      <c r="C56" s="59" t="s">
        <v>45</v>
      </c>
      <c r="D56" s="60" t="s">
        <v>89</v>
      </c>
      <c r="E56" s="59" t="s">
        <v>88</v>
      </c>
      <c r="F56" s="61">
        <v>30</v>
      </c>
      <c r="G56" s="64">
        <v>115</v>
      </c>
      <c r="H56" s="63">
        <f t="shared" si="0"/>
        <v>138.828</v>
      </c>
      <c r="I56" s="64">
        <f t="shared" si="1"/>
        <v>4164.84</v>
      </c>
    </row>
    <row r="57" spans="1:9" ht="16.5" thickBot="1" x14ac:dyDescent="0.3">
      <c r="A57" s="5">
        <v>54</v>
      </c>
      <c r="B57" s="58">
        <v>1381</v>
      </c>
      <c r="C57" s="59" t="s">
        <v>45</v>
      </c>
      <c r="D57" s="60" t="s">
        <v>90</v>
      </c>
      <c r="E57" s="59" t="s">
        <v>63</v>
      </c>
      <c r="F57" s="61">
        <v>100</v>
      </c>
      <c r="G57" s="64">
        <v>0.69</v>
      </c>
      <c r="H57" s="63">
        <f t="shared" si="0"/>
        <v>0.83296799999999993</v>
      </c>
      <c r="I57" s="64">
        <f t="shared" si="1"/>
        <v>83.29679999999999</v>
      </c>
    </row>
    <row r="58" spans="1:9" ht="16.5" thickBot="1" x14ac:dyDescent="0.3">
      <c r="A58" s="5">
        <v>55</v>
      </c>
      <c r="B58" s="58">
        <v>34353</v>
      </c>
      <c r="C58" s="59" t="s">
        <v>45</v>
      </c>
      <c r="D58" s="60" t="s">
        <v>91</v>
      </c>
      <c r="E58" s="59" t="s">
        <v>63</v>
      </c>
      <c r="F58" s="61">
        <v>100</v>
      </c>
      <c r="G58" s="64">
        <v>1.28</v>
      </c>
      <c r="H58" s="63">
        <f t="shared" si="0"/>
        <v>1.5452159999999999</v>
      </c>
      <c r="I58" s="64">
        <f t="shared" si="1"/>
        <v>154.52159999999998</v>
      </c>
    </row>
    <row r="59" spans="1:9" ht="16.5" thickBot="1" x14ac:dyDescent="0.3">
      <c r="A59" s="5">
        <v>56</v>
      </c>
      <c r="B59" s="58">
        <v>37595</v>
      </c>
      <c r="C59" s="59" t="s">
        <v>45</v>
      </c>
      <c r="D59" s="60" t="s">
        <v>92</v>
      </c>
      <c r="E59" s="59" t="s">
        <v>63</v>
      </c>
      <c r="F59" s="61">
        <v>100</v>
      </c>
      <c r="G59" s="64">
        <v>2.12</v>
      </c>
      <c r="H59" s="63">
        <f t="shared" si="0"/>
        <v>2.5592640000000002</v>
      </c>
      <c r="I59" s="64">
        <f t="shared" si="1"/>
        <v>255.92640000000003</v>
      </c>
    </row>
    <row r="60" spans="1:9" ht="16.5" thickBot="1" x14ac:dyDescent="0.3">
      <c r="A60" s="5">
        <v>57</v>
      </c>
      <c r="B60" s="58">
        <v>37596</v>
      </c>
      <c r="C60" s="59" t="s">
        <v>45</v>
      </c>
      <c r="D60" s="60" t="s">
        <v>93</v>
      </c>
      <c r="E60" s="59" t="s">
        <v>63</v>
      </c>
      <c r="F60" s="61">
        <v>100</v>
      </c>
      <c r="G60" s="64">
        <v>2.4300000000000002</v>
      </c>
      <c r="H60" s="63">
        <f t="shared" si="0"/>
        <v>2.9334960000000003</v>
      </c>
      <c r="I60" s="64">
        <f t="shared" si="1"/>
        <v>293.34960000000001</v>
      </c>
    </row>
    <row r="61" spans="1:9" ht="16.5" thickBot="1" x14ac:dyDescent="0.3">
      <c r="A61" s="5">
        <v>58</v>
      </c>
      <c r="B61" s="58">
        <v>130</v>
      </c>
      <c r="C61" s="59" t="s">
        <v>45</v>
      </c>
      <c r="D61" s="60" t="s">
        <v>94</v>
      </c>
      <c r="E61" s="59" t="s">
        <v>63</v>
      </c>
      <c r="F61" s="61">
        <v>100</v>
      </c>
      <c r="G61" s="64">
        <v>3.98</v>
      </c>
      <c r="H61" s="63">
        <f t="shared" si="0"/>
        <v>4.8046559999999996</v>
      </c>
      <c r="I61" s="64">
        <f t="shared" si="1"/>
        <v>480.46559999999994</v>
      </c>
    </row>
    <row r="62" spans="1:9" ht="16.5" thickBot="1" x14ac:dyDescent="0.3">
      <c r="A62" s="5">
        <v>59</v>
      </c>
      <c r="B62" s="58">
        <v>36886</v>
      </c>
      <c r="C62" s="59" t="s">
        <v>45</v>
      </c>
      <c r="D62" s="60" t="s">
        <v>95</v>
      </c>
      <c r="E62" s="59" t="s">
        <v>63</v>
      </c>
      <c r="F62" s="61">
        <v>500</v>
      </c>
      <c r="G62" s="64">
        <v>0.71</v>
      </c>
      <c r="H62" s="63">
        <f t="shared" si="0"/>
        <v>0.85711199999999999</v>
      </c>
      <c r="I62" s="64">
        <f t="shared" si="1"/>
        <v>428.55599999999998</v>
      </c>
    </row>
    <row r="63" spans="1:9" ht="16.5" thickBot="1" x14ac:dyDescent="0.3">
      <c r="A63" s="5">
        <v>60</v>
      </c>
      <c r="B63" s="58">
        <v>34355</v>
      </c>
      <c r="C63" s="59" t="s">
        <v>45</v>
      </c>
      <c r="D63" s="60" t="s">
        <v>96</v>
      </c>
      <c r="E63" s="59" t="s">
        <v>63</v>
      </c>
      <c r="F63" s="61">
        <v>100</v>
      </c>
      <c r="G63" s="64">
        <v>1.98</v>
      </c>
      <c r="H63" s="63">
        <f t="shared" si="0"/>
        <v>2.3902559999999999</v>
      </c>
      <c r="I63" s="64">
        <f t="shared" si="1"/>
        <v>239.0256</v>
      </c>
    </row>
    <row r="64" spans="1:9" ht="26.25" thickBot="1" x14ac:dyDescent="0.3">
      <c r="A64" s="5">
        <v>61</v>
      </c>
      <c r="B64" s="58">
        <v>371</v>
      </c>
      <c r="C64" s="59" t="s">
        <v>45</v>
      </c>
      <c r="D64" s="60" t="s">
        <v>97</v>
      </c>
      <c r="E64" s="59" t="s">
        <v>63</v>
      </c>
      <c r="F64" s="61">
        <v>100</v>
      </c>
      <c r="G64" s="64">
        <v>0.75</v>
      </c>
      <c r="H64" s="63">
        <f t="shared" si="0"/>
        <v>0.90539999999999998</v>
      </c>
      <c r="I64" s="64">
        <f t="shared" si="1"/>
        <v>90.539999999999992</v>
      </c>
    </row>
    <row r="65" spans="1:9" ht="16.5" thickBot="1" x14ac:dyDescent="0.3">
      <c r="A65" s="5">
        <v>62</v>
      </c>
      <c r="B65" s="58">
        <v>37553</v>
      </c>
      <c r="C65" s="59" t="s">
        <v>45</v>
      </c>
      <c r="D65" s="60" t="s">
        <v>98</v>
      </c>
      <c r="E65" s="59" t="s">
        <v>63</v>
      </c>
      <c r="F65" s="61">
        <v>50</v>
      </c>
      <c r="G65" s="64">
        <v>1.41</v>
      </c>
      <c r="H65" s="63">
        <f t="shared" si="0"/>
        <v>1.7021519999999999</v>
      </c>
      <c r="I65" s="64">
        <f t="shared" si="1"/>
        <v>85.107599999999991</v>
      </c>
    </row>
    <row r="66" spans="1:9" ht="16.5" thickBot="1" x14ac:dyDescent="0.3">
      <c r="A66" s="5">
        <v>63</v>
      </c>
      <c r="B66" s="58">
        <v>377</v>
      </c>
      <c r="C66" s="59" t="s">
        <v>45</v>
      </c>
      <c r="D66" s="60" t="s">
        <v>99</v>
      </c>
      <c r="E66" s="59" t="s">
        <v>58</v>
      </c>
      <c r="F66" s="61">
        <v>30</v>
      </c>
      <c r="G66" s="64">
        <v>38.9</v>
      </c>
      <c r="H66" s="63">
        <f t="shared" si="0"/>
        <v>46.960079999999998</v>
      </c>
      <c r="I66" s="64">
        <f t="shared" si="1"/>
        <v>1408.8024</v>
      </c>
    </row>
    <row r="67" spans="1:9" ht="26.25" thickBot="1" x14ac:dyDescent="0.3">
      <c r="A67" s="5">
        <v>64</v>
      </c>
      <c r="B67" s="58">
        <v>379</v>
      </c>
      <c r="C67" s="59" t="s">
        <v>45</v>
      </c>
      <c r="D67" s="60" t="s">
        <v>100</v>
      </c>
      <c r="E67" s="59" t="s">
        <v>30</v>
      </c>
      <c r="F67" s="61">
        <v>50</v>
      </c>
      <c r="G67" s="64">
        <v>1.57</v>
      </c>
      <c r="H67" s="63">
        <f t="shared" si="0"/>
        <v>1.8953040000000001</v>
      </c>
      <c r="I67" s="64">
        <f t="shared" ref="I67:I127" si="2">H67*F67</f>
        <v>94.765200000000007</v>
      </c>
    </row>
    <row r="68" spans="1:9" ht="16.5" thickBot="1" x14ac:dyDescent="0.3">
      <c r="A68" s="5">
        <v>65</v>
      </c>
      <c r="B68" s="58">
        <v>7588</v>
      </c>
      <c r="C68" s="59" t="s">
        <v>45</v>
      </c>
      <c r="D68" s="60" t="s">
        <v>101</v>
      </c>
      <c r="E68" s="59" t="s">
        <v>30</v>
      </c>
      <c r="F68" s="61">
        <v>25</v>
      </c>
      <c r="G68" s="64">
        <v>39.9</v>
      </c>
      <c r="H68" s="63">
        <f t="shared" ref="H68:H131" si="3">G68+(($G$503/100)*G68)</f>
        <v>48.167279999999998</v>
      </c>
      <c r="I68" s="64">
        <f t="shared" si="2"/>
        <v>1204.182</v>
      </c>
    </row>
    <row r="69" spans="1:9" ht="26.25" thickBot="1" x14ac:dyDescent="0.3">
      <c r="A69" s="5">
        <v>66</v>
      </c>
      <c r="B69" s="58">
        <v>10422</v>
      </c>
      <c r="C69" s="59" t="s">
        <v>45</v>
      </c>
      <c r="D69" s="60" t="s">
        <v>102</v>
      </c>
      <c r="E69" s="59" t="s">
        <v>30</v>
      </c>
      <c r="F69" s="61">
        <v>5</v>
      </c>
      <c r="G69" s="64">
        <v>416.1</v>
      </c>
      <c r="H69" s="63">
        <f t="shared" si="3"/>
        <v>502.31592000000001</v>
      </c>
      <c r="I69" s="64">
        <f t="shared" si="2"/>
        <v>2511.5796</v>
      </c>
    </row>
    <row r="70" spans="1:9" ht="26.25" thickBot="1" x14ac:dyDescent="0.3">
      <c r="A70" s="5">
        <v>67</v>
      </c>
      <c r="B70" s="58">
        <v>17</v>
      </c>
      <c r="C70" s="59" t="s">
        <v>28</v>
      </c>
      <c r="D70" s="60" t="s">
        <v>103</v>
      </c>
      <c r="E70" s="59" t="s">
        <v>104</v>
      </c>
      <c r="F70" s="61">
        <v>30</v>
      </c>
      <c r="G70" s="65">
        <f>7.9*L2</f>
        <v>8.0474761944410798</v>
      </c>
      <c r="H70" s="63">
        <f t="shared" si="3"/>
        <v>9.7149132619292722</v>
      </c>
      <c r="I70" s="64">
        <f t="shared" si="2"/>
        <v>291.44739785787817</v>
      </c>
    </row>
    <row r="71" spans="1:9" ht="26.25" thickBot="1" x14ac:dyDescent="0.3">
      <c r="A71" s="5">
        <v>68</v>
      </c>
      <c r="B71" s="58">
        <v>7270</v>
      </c>
      <c r="C71" s="59" t="s">
        <v>45</v>
      </c>
      <c r="D71" s="60" t="s">
        <v>105</v>
      </c>
      <c r="E71" s="59" t="s">
        <v>30</v>
      </c>
      <c r="F71" s="61">
        <v>500</v>
      </c>
      <c r="G71" s="64">
        <v>0.92</v>
      </c>
      <c r="H71" s="63">
        <f t="shared" si="3"/>
        <v>1.1106240000000001</v>
      </c>
      <c r="I71" s="64">
        <f t="shared" si="2"/>
        <v>555.31200000000001</v>
      </c>
    </row>
    <row r="72" spans="1:9" ht="26.25" thickBot="1" x14ac:dyDescent="0.3">
      <c r="A72" s="5">
        <v>69</v>
      </c>
      <c r="B72" s="58">
        <v>7271</v>
      </c>
      <c r="C72" s="59" t="s">
        <v>45</v>
      </c>
      <c r="D72" s="60" t="s">
        <v>106</v>
      </c>
      <c r="E72" s="59" t="s">
        <v>30</v>
      </c>
      <c r="F72" s="61">
        <v>500</v>
      </c>
      <c r="G72" s="64">
        <v>0.8</v>
      </c>
      <c r="H72" s="63">
        <f t="shared" si="3"/>
        <v>0.96576000000000006</v>
      </c>
      <c r="I72" s="64">
        <f t="shared" si="2"/>
        <v>482.88000000000005</v>
      </c>
    </row>
    <row r="73" spans="1:9" ht="26.25" thickBot="1" x14ac:dyDescent="0.3">
      <c r="A73" s="5">
        <v>70</v>
      </c>
      <c r="B73" s="58">
        <v>7268</v>
      </c>
      <c r="C73" s="59" t="s">
        <v>45</v>
      </c>
      <c r="D73" s="60" t="s">
        <v>107</v>
      </c>
      <c r="E73" s="59" t="s">
        <v>30</v>
      </c>
      <c r="F73" s="61">
        <v>500</v>
      </c>
      <c r="G73" s="64">
        <v>1.1100000000000001</v>
      </c>
      <c r="H73" s="63">
        <f t="shared" si="3"/>
        <v>1.3399920000000001</v>
      </c>
      <c r="I73" s="64">
        <f t="shared" si="2"/>
        <v>669.99599999999998</v>
      </c>
    </row>
    <row r="74" spans="1:9" ht="30.75" customHeight="1" thickBot="1" x14ac:dyDescent="0.3">
      <c r="A74" s="5">
        <v>71</v>
      </c>
      <c r="B74" s="58">
        <v>7267</v>
      </c>
      <c r="C74" s="59" t="s">
        <v>45</v>
      </c>
      <c r="D74" s="60" t="s">
        <v>108</v>
      </c>
      <c r="E74" s="59" t="s">
        <v>30</v>
      </c>
      <c r="F74" s="61">
        <v>500</v>
      </c>
      <c r="G74" s="64">
        <v>0.72</v>
      </c>
      <c r="H74" s="63">
        <f t="shared" si="3"/>
        <v>0.86918399999999996</v>
      </c>
      <c r="I74" s="64">
        <f t="shared" si="2"/>
        <v>434.59199999999998</v>
      </c>
    </row>
    <row r="75" spans="1:9" ht="26.25" thickBot="1" x14ac:dyDescent="0.3">
      <c r="A75" s="5">
        <v>72</v>
      </c>
      <c r="B75" s="58">
        <v>6140</v>
      </c>
      <c r="C75" s="59" t="s">
        <v>45</v>
      </c>
      <c r="D75" s="60" t="s">
        <v>109</v>
      </c>
      <c r="E75" s="59" t="s">
        <v>58</v>
      </c>
      <c r="F75" s="61">
        <v>20</v>
      </c>
      <c r="G75" s="64">
        <v>4.0599999999999996</v>
      </c>
      <c r="H75" s="63">
        <f t="shared" si="3"/>
        <v>4.9012319999999994</v>
      </c>
      <c r="I75" s="64">
        <f t="shared" si="2"/>
        <v>98.024639999999991</v>
      </c>
    </row>
    <row r="76" spans="1:9" ht="26.25" thickBot="1" x14ac:dyDescent="0.3">
      <c r="A76" s="5">
        <v>73</v>
      </c>
      <c r="B76" s="58">
        <v>828</v>
      </c>
      <c r="C76" s="59" t="s">
        <v>45</v>
      </c>
      <c r="D76" s="60" t="s">
        <v>110</v>
      </c>
      <c r="E76" s="59" t="s">
        <v>30</v>
      </c>
      <c r="F76" s="61">
        <v>10</v>
      </c>
      <c r="G76" s="64">
        <v>0.64</v>
      </c>
      <c r="H76" s="63">
        <f t="shared" si="3"/>
        <v>0.77260799999999996</v>
      </c>
      <c r="I76" s="64">
        <f t="shared" si="2"/>
        <v>7.7260799999999996</v>
      </c>
    </row>
    <row r="77" spans="1:9" ht="26.25" thickBot="1" x14ac:dyDescent="0.3">
      <c r="A77" s="5">
        <v>74</v>
      </c>
      <c r="B77" s="58">
        <v>829</v>
      </c>
      <c r="C77" s="59" t="s">
        <v>45</v>
      </c>
      <c r="D77" s="60" t="s">
        <v>111</v>
      </c>
      <c r="E77" s="59" t="s">
        <v>30</v>
      </c>
      <c r="F77" s="61">
        <v>10</v>
      </c>
      <c r="G77" s="64">
        <v>1.03</v>
      </c>
      <c r="H77" s="63">
        <f t="shared" si="3"/>
        <v>1.2434160000000001</v>
      </c>
      <c r="I77" s="64">
        <f t="shared" si="2"/>
        <v>12.43416</v>
      </c>
    </row>
    <row r="78" spans="1:9" ht="26.25" thickBot="1" x14ac:dyDescent="0.3">
      <c r="A78" s="5">
        <v>75</v>
      </c>
      <c r="B78" s="58">
        <v>812</v>
      </c>
      <c r="C78" s="59" t="s">
        <v>45</v>
      </c>
      <c r="D78" s="60" t="s">
        <v>112</v>
      </c>
      <c r="E78" s="59" t="s">
        <v>30</v>
      </c>
      <c r="F78" s="61">
        <v>10</v>
      </c>
      <c r="G78" s="64">
        <v>2.27</v>
      </c>
      <c r="H78" s="63">
        <f t="shared" si="3"/>
        <v>2.7403439999999999</v>
      </c>
      <c r="I78" s="64">
        <f t="shared" si="2"/>
        <v>27.40344</v>
      </c>
    </row>
    <row r="79" spans="1:9" ht="26.25" thickBot="1" x14ac:dyDescent="0.3">
      <c r="A79" s="5">
        <v>76</v>
      </c>
      <c r="B79" s="58">
        <v>819</v>
      </c>
      <c r="C79" s="59" t="s">
        <v>45</v>
      </c>
      <c r="D79" s="60" t="s">
        <v>113</v>
      </c>
      <c r="E79" s="59" t="s">
        <v>30</v>
      </c>
      <c r="F79" s="61">
        <v>10</v>
      </c>
      <c r="G79" s="64">
        <v>3.94</v>
      </c>
      <c r="H79" s="63">
        <f t="shared" si="3"/>
        <v>4.7563680000000002</v>
      </c>
      <c r="I79" s="64">
        <f t="shared" si="2"/>
        <v>47.563680000000005</v>
      </c>
    </row>
    <row r="80" spans="1:9" ht="26.25" thickBot="1" x14ac:dyDescent="0.3">
      <c r="A80" s="5">
        <v>77</v>
      </c>
      <c r="B80" s="58">
        <v>818</v>
      </c>
      <c r="C80" s="59" t="s">
        <v>45</v>
      </c>
      <c r="D80" s="60" t="s">
        <v>114</v>
      </c>
      <c r="E80" s="59" t="s">
        <v>30</v>
      </c>
      <c r="F80" s="61">
        <v>10</v>
      </c>
      <c r="G80" s="64">
        <v>7.35</v>
      </c>
      <c r="H80" s="63">
        <f t="shared" si="3"/>
        <v>8.8729199999999988</v>
      </c>
      <c r="I80" s="64">
        <f t="shared" si="2"/>
        <v>88.729199999999992</v>
      </c>
    </row>
    <row r="81" spans="1:9" ht="26.25" thickBot="1" x14ac:dyDescent="0.3">
      <c r="A81" s="5">
        <v>78</v>
      </c>
      <c r="B81" s="58">
        <v>20086</v>
      </c>
      <c r="C81" s="59" t="s">
        <v>45</v>
      </c>
      <c r="D81" s="60" t="s">
        <v>115</v>
      </c>
      <c r="E81" s="59" t="s">
        <v>30</v>
      </c>
      <c r="F81" s="61">
        <v>10</v>
      </c>
      <c r="G81" s="64">
        <v>3.38</v>
      </c>
      <c r="H81" s="63">
        <f t="shared" si="3"/>
        <v>4.080336</v>
      </c>
      <c r="I81" s="64">
        <f t="shared" si="2"/>
        <v>40.803359999999998</v>
      </c>
    </row>
    <row r="82" spans="1:9" ht="39" thickBot="1" x14ac:dyDescent="0.3">
      <c r="A82" s="5">
        <v>79</v>
      </c>
      <c r="B82" s="58">
        <v>7568</v>
      </c>
      <c r="C82" s="59" t="s">
        <v>45</v>
      </c>
      <c r="D82" s="60" t="s">
        <v>116</v>
      </c>
      <c r="E82" s="59" t="s">
        <v>30</v>
      </c>
      <c r="F82" s="61">
        <v>50</v>
      </c>
      <c r="G82" s="64">
        <v>0.73</v>
      </c>
      <c r="H82" s="63">
        <f t="shared" si="3"/>
        <v>0.88125600000000004</v>
      </c>
      <c r="I82" s="64">
        <f t="shared" si="2"/>
        <v>44.062800000000003</v>
      </c>
    </row>
    <row r="83" spans="1:9" ht="26.25" thickBot="1" x14ac:dyDescent="0.3">
      <c r="A83" s="5">
        <v>80</v>
      </c>
      <c r="B83" s="58">
        <v>7584</v>
      </c>
      <c r="C83" s="59" t="s">
        <v>45</v>
      </c>
      <c r="D83" s="60" t="s">
        <v>117</v>
      </c>
      <c r="E83" s="59" t="s">
        <v>30</v>
      </c>
      <c r="F83" s="61">
        <v>50</v>
      </c>
      <c r="G83" s="64">
        <v>1.1200000000000001</v>
      </c>
      <c r="H83" s="63">
        <f t="shared" si="3"/>
        <v>1.3520640000000002</v>
      </c>
      <c r="I83" s="64">
        <f t="shared" si="2"/>
        <v>67.603200000000001</v>
      </c>
    </row>
    <row r="84" spans="1:9" ht="16.5" thickBot="1" x14ac:dyDescent="0.3">
      <c r="A84" s="5">
        <v>81</v>
      </c>
      <c r="B84" s="58">
        <v>11945</v>
      </c>
      <c r="C84" s="59" t="s">
        <v>45</v>
      </c>
      <c r="D84" s="60" t="s">
        <v>118</v>
      </c>
      <c r="E84" s="59" t="s">
        <v>30</v>
      </c>
      <c r="F84" s="61">
        <v>50</v>
      </c>
      <c r="G84" s="64">
        <v>7.0000000000000007E-2</v>
      </c>
      <c r="H84" s="63">
        <f t="shared" si="3"/>
        <v>8.450400000000001E-2</v>
      </c>
      <c r="I84" s="64">
        <f t="shared" si="2"/>
        <v>4.2252000000000001</v>
      </c>
    </row>
    <row r="85" spans="1:9" ht="16.5" thickBot="1" x14ac:dyDescent="0.3">
      <c r="A85" s="5">
        <v>82</v>
      </c>
      <c r="B85" s="58">
        <v>11946</v>
      </c>
      <c r="C85" s="59" t="s">
        <v>45</v>
      </c>
      <c r="D85" s="60" t="s">
        <v>119</v>
      </c>
      <c r="E85" s="59" t="s">
        <v>30</v>
      </c>
      <c r="F85" s="61">
        <v>50</v>
      </c>
      <c r="G85" s="64">
        <v>0.08</v>
      </c>
      <c r="H85" s="63">
        <f t="shared" si="3"/>
        <v>9.6575999999999995E-2</v>
      </c>
      <c r="I85" s="64">
        <f t="shared" si="2"/>
        <v>4.8287999999999993</v>
      </c>
    </row>
    <row r="86" spans="1:9" ht="39" thickBot="1" x14ac:dyDescent="0.3">
      <c r="A86" s="5">
        <v>83</v>
      </c>
      <c r="B86" s="58">
        <v>11950</v>
      </c>
      <c r="C86" s="59" t="s">
        <v>45</v>
      </c>
      <c r="D86" s="60" t="s">
        <v>120</v>
      </c>
      <c r="E86" s="59" t="s">
        <v>30</v>
      </c>
      <c r="F86" s="61">
        <v>50</v>
      </c>
      <c r="G86" s="64">
        <v>0.24</v>
      </c>
      <c r="H86" s="63">
        <f t="shared" si="3"/>
        <v>0.28972799999999999</v>
      </c>
      <c r="I86" s="64">
        <f t="shared" si="2"/>
        <v>14.4864</v>
      </c>
    </row>
    <row r="87" spans="1:9" ht="39" thickBot="1" x14ac:dyDescent="0.3">
      <c r="A87" s="5">
        <v>84</v>
      </c>
      <c r="B87" s="58">
        <v>7583</v>
      </c>
      <c r="C87" s="59" t="s">
        <v>45</v>
      </c>
      <c r="D87" s="60" t="s">
        <v>121</v>
      </c>
      <c r="E87" s="59" t="s">
        <v>30</v>
      </c>
      <c r="F87" s="61">
        <v>50</v>
      </c>
      <c r="G87" s="64">
        <v>0.5</v>
      </c>
      <c r="H87" s="63">
        <f t="shared" si="3"/>
        <v>0.60360000000000003</v>
      </c>
      <c r="I87" s="64">
        <f t="shared" si="2"/>
        <v>30.18</v>
      </c>
    </row>
    <row r="88" spans="1:9" ht="39" thickBot="1" x14ac:dyDescent="0.3">
      <c r="A88" s="5">
        <v>85</v>
      </c>
      <c r="B88" s="58">
        <v>4350</v>
      </c>
      <c r="C88" s="59" t="s">
        <v>45</v>
      </c>
      <c r="D88" s="60" t="s">
        <v>122</v>
      </c>
      <c r="E88" s="59" t="s">
        <v>30</v>
      </c>
      <c r="F88" s="61">
        <v>50</v>
      </c>
      <c r="G88" s="64">
        <v>0.76</v>
      </c>
      <c r="H88" s="63">
        <f t="shared" si="3"/>
        <v>0.91747200000000007</v>
      </c>
      <c r="I88" s="64">
        <f t="shared" si="2"/>
        <v>45.873600000000003</v>
      </c>
    </row>
    <row r="89" spans="1:9" ht="26.25" thickBot="1" x14ac:dyDescent="0.3">
      <c r="A89" s="5">
        <v>86</v>
      </c>
      <c r="B89" s="58">
        <v>41954</v>
      </c>
      <c r="C89" s="59" t="s">
        <v>45</v>
      </c>
      <c r="D89" s="60" t="s">
        <v>123</v>
      </c>
      <c r="E89" s="59" t="s">
        <v>63</v>
      </c>
      <c r="F89" s="61">
        <v>5</v>
      </c>
      <c r="G89" s="64">
        <v>82.98</v>
      </c>
      <c r="H89" s="63">
        <f t="shared" si="3"/>
        <v>100.173456</v>
      </c>
      <c r="I89" s="64">
        <f t="shared" si="2"/>
        <v>500.86727999999999</v>
      </c>
    </row>
    <row r="90" spans="1:9" ht="33" customHeight="1" thickBot="1" x14ac:dyDescent="0.3">
      <c r="A90" s="5">
        <v>87</v>
      </c>
      <c r="B90" s="58">
        <v>1014</v>
      </c>
      <c r="C90" s="59" t="s">
        <v>45</v>
      </c>
      <c r="D90" s="60" t="s">
        <v>124</v>
      </c>
      <c r="E90" s="59" t="s">
        <v>125</v>
      </c>
      <c r="F90" s="61">
        <v>300</v>
      </c>
      <c r="G90" s="64">
        <v>2.17</v>
      </c>
      <c r="H90" s="63">
        <f t="shared" si="3"/>
        <v>2.619624</v>
      </c>
      <c r="I90" s="64">
        <f t="shared" si="2"/>
        <v>785.88720000000001</v>
      </c>
    </row>
    <row r="91" spans="1:9" ht="39" thickBot="1" x14ac:dyDescent="0.3">
      <c r="A91" s="5">
        <v>88</v>
      </c>
      <c r="B91" s="58">
        <v>993</v>
      </c>
      <c r="C91" s="59" t="s">
        <v>45</v>
      </c>
      <c r="D91" s="60" t="s">
        <v>126</v>
      </c>
      <c r="E91" s="59" t="s">
        <v>104</v>
      </c>
      <c r="F91" s="61">
        <v>300</v>
      </c>
      <c r="G91" s="64">
        <v>1.85</v>
      </c>
      <c r="H91" s="63">
        <f t="shared" si="3"/>
        <v>2.23332</v>
      </c>
      <c r="I91" s="64">
        <f t="shared" si="2"/>
        <v>669.99599999999998</v>
      </c>
    </row>
    <row r="92" spans="1:9" ht="39" thickBot="1" x14ac:dyDescent="0.3">
      <c r="A92" s="5">
        <v>89</v>
      </c>
      <c r="B92" s="58">
        <v>1020</v>
      </c>
      <c r="C92" s="59" t="s">
        <v>45</v>
      </c>
      <c r="D92" s="60" t="s">
        <v>127</v>
      </c>
      <c r="E92" s="59" t="s">
        <v>125</v>
      </c>
      <c r="F92" s="61">
        <v>300</v>
      </c>
      <c r="G92" s="64">
        <v>9.43</v>
      </c>
      <c r="H92" s="63">
        <f t="shared" si="3"/>
        <v>11.383896</v>
      </c>
      <c r="I92" s="64">
        <f t="shared" si="2"/>
        <v>3415.1687999999999</v>
      </c>
    </row>
    <row r="93" spans="1:9" ht="39" thickBot="1" x14ac:dyDescent="0.3">
      <c r="A93" s="5">
        <v>90</v>
      </c>
      <c r="B93" s="58">
        <v>995</v>
      </c>
      <c r="C93" s="59" t="s">
        <v>45</v>
      </c>
      <c r="D93" s="60" t="s">
        <v>128</v>
      </c>
      <c r="E93" s="59" t="s">
        <v>125</v>
      </c>
      <c r="F93" s="61">
        <v>300</v>
      </c>
      <c r="G93" s="64">
        <v>15.01</v>
      </c>
      <c r="H93" s="63">
        <f t="shared" si="3"/>
        <v>18.120072</v>
      </c>
      <c r="I93" s="64">
        <f t="shared" si="2"/>
        <v>5436.0216</v>
      </c>
    </row>
    <row r="94" spans="1:9" ht="39" thickBot="1" x14ac:dyDescent="0.3">
      <c r="A94" s="5">
        <v>91</v>
      </c>
      <c r="B94" s="58">
        <v>1022</v>
      </c>
      <c r="C94" s="59" t="s">
        <v>45</v>
      </c>
      <c r="D94" s="60" t="s">
        <v>129</v>
      </c>
      <c r="E94" s="59" t="s">
        <v>125</v>
      </c>
      <c r="F94" s="61">
        <v>300</v>
      </c>
      <c r="G94" s="64">
        <v>2.58</v>
      </c>
      <c r="H94" s="63">
        <f t="shared" si="3"/>
        <v>3.114576</v>
      </c>
      <c r="I94" s="64">
        <f t="shared" si="2"/>
        <v>934.37279999999998</v>
      </c>
    </row>
    <row r="95" spans="1:9" ht="39" thickBot="1" x14ac:dyDescent="0.3">
      <c r="A95" s="5">
        <v>92</v>
      </c>
      <c r="B95" s="58">
        <v>996</v>
      </c>
      <c r="C95" s="59" t="s">
        <v>45</v>
      </c>
      <c r="D95" s="60" t="s">
        <v>130</v>
      </c>
      <c r="E95" s="59" t="s">
        <v>125</v>
      </c>
      <c r="F95" s="61">
        <v>300</v>
      </c>
      <c r="G95" s="64">
        <v>23.28</v>
      </c>
      <c r="H95" s="63">
        <f t="shared" si="3"/>
        <v>28.103616000000002</v>
      </c>
      <c r="I95" s="64">
        <f t="shared" si="2"/>
        <v>8431.0848000000005</v>
      </c>
    </row>
    <row r="96" spans="1:9" ht="39" thickBot="1" x14ac:dyDescent="0.3">
      <c r="A96" s="5">
        <v>93</v>
      </c>
      <c r="B96" s="58">
        <v>1021</v>
      </c>
      <c r="C96" s="59" t="s">
        <v>45</v>
      </c>
      <c r="D96" s="60" t="s">
        <v>131</v>
      </c>
      <c r="E96" s="59" t="s">
        <v>125</v>
      </c>
      <c r="F96" s="61">
        <v>300</v>
      </c>
      <c r="G96" s="64">
        <v>3.95</v>
      </c>
      <c r="H96" s="63">
        <f t="shared" si="3"/>
        <v>4.76844</v>
      </c>
      <c r="I96" s="64">
        <f t="shared" si="2"/>
        <v>1430.5319999999999</v>
      </c>
    </row>
    <row r="97" spans="1:9" ht="39" thickBot="1" x14ac:dyDescent="0.3">
      <c r="A97" s="5">
        <v>94</v>
      </c>
      <c r="B97" s="58">
        <v>1018</v>
      </c>
      <c r="C97" s="59" t="s">
        <v>45</v>
      </c>
      <c r="D97" s="60" t="s">
        <v>132</v>
      </c>
      <c r="E97" s="59" t="s">
        <v>125</v>
      </c>
      <c r="F97" s="61">
        <v>300</v>
      </c>
      <c r="G97" s="64">
        <v>48.66</v>
      </c>
      <c r="H97" s="63">
        <f t="shared" si="3"/>
        <v>58.742351999999997</v>
      </c>
      <c r="I97" s="64">
        <f t="shared" si="2"/>
        <v>17622.705599999998</v>
      </c>
    </row>
    <row r="98" spans="1:9" ht="26.25" thickBot="1" x14ac:dyDescent="0.3">
      <c r="A98" s="5">
        <v>95</v>
      </c>
      <c r="B98" s="58">
        <v>20209</v>
      </c>
      <c r="C98" s="59" t="s">
        <v>45</v>
      </c>
      <c r="D98" s="60" t="s">
        <v>133</v>
      </c>
      <c r="E98" s="59" t="s">
        <v>104</v>
      </c>
      <c r="F98" s="61">
        <v>40</v>
      </c>
      <c r="G98" s="64">
        <v>33.47</v>
      </c>
      <c r="H98" s="63">
        <f t="shared" si="3"/>
        <v>40.404983999999999</v>
      </c>
      <c r="I98" s="64">
        <f t="shared" si="2"/>
        <v>1616.1993600000001</v>
      </c>
    </row>
    <row r="99" spans="1:9" ht="26.25" thickBot="1" x14ac:dyDescent="0.3">
      <c r="A99" s="5">
        <v>96</v>
      </c>
      <c r="B99" s="58">
        <v>20212</v>
      </c>
      <c r="C99" s="59" t="s">
        <v>45</v>
      </c>
      <c r="D99" s="60" t="s">
        <v>134</v>
      </c>
      <c r="E99" s="59" t="s">
        <v>104</v>
      </c>
      <c r="F99" s="61">
        <v>40</v>
      </c>
      <c r="G99" s="64">
        <v>28.02</v>
      </c>
      <c r="H99" s="63">
        <f t="shared" si="3"/>
        <v>33.825744</v>
      </c>
      <c r="I99" s="64">
        <f t="shared" si="2"/>
        <v>1353.0297599999999</v>
      </c>
    </row>
    <row r="100" spans="1:9" ht="26.25" thickBot="1" x14ac:dyDescent="0.3">
      <c r="A100" s="5">
        <v>97</v>
      </c>
      <c r="B100" s="58">
        <v>1872</v>
      </c>
      <c r="C100" s="59" t="s">
        <v>45</v>
      </c>
      <c r="D100" s="60" t="s">
        <v>135</v>
      </c>
      <c r="E100" s="59" t="s">
        <v>58</v>
      </c>
      <c r="F100" s="61">
        <v>40</v>
      </c>
      <c r="G100" s="64">
        <v>3.5</v>
      </c>
      <c r="H100" s="63">
        <f t="shared" si="3"/>
        <v>4.2252000000000001</v>
      </c>
      <c r="I100" s="64">
        <f t="shared" si="2"/>
        <v>169.00800000000001</v>
      </c>
    </row>
    <row r="101" spans="1:9" ht="26.25" thickBot="1" x14ac:dyDescent="0.3">
      <c r="A101" s="5">
        <v>98</v>
      </c>
      <c r="B101" s="58">
        <v>1873</v>
      </c>
      <c r="C101" s="59" t="s">
        <v>45</v>
      </c>
      <c r="D101" s="60" t="s">
        <v>136</v>
      </c>
      <c r="E101" s="59" t="s">
        <v>58</v>
      </c>
      <c r="F101" s="61">
        <v>40</v>
      </c>
      <c r="G101" s="64">
        <v>6.95</v>
      </c>
      <c r="H101" s="63">
        <f t="shared" si="3"/>
        <v>8.3900400000000008</v>
      </c>
      <c r="I101" s="64">
        <f t="shared" si="2"/>
        <v>335.60160000000002</v>
      </c>
    </row>
    <row r="102" spans="1:9" ht="26.25" thickBot="1" x14ac:dyDescent="0.3">
      <c r="A102" s="5">
        <v>99</v>
      </c>
      <c r="B102" s="58">
        <v>5103</v>
      </c>
      <c r="C102" s="59" t="s">
        <v>45</v>
      </c>
      <c r="D102" s="60" t="s">
        <v>137</v>
      </c>
      <c r="E102" s="59" t="s">
        <v>30</v>
      </c>
      <c r="F102" s="61">
        <v>10</v>
      </c>
      <c r="G102" s="64">
        <v>23.46</v>
      </c>
      <c r="H102" s="63">
        <f t="shared" si="3"/>
        <v>28.320912</v>
      </c>
      <c r="I102" s="64">
        <f t="shared" si="2"/>
        <v>283.20911999999998</v>
      </c>
    </row>
    <row r="103" spans="1:9" ht="26.25" thickBot="1" x14ac:dyDescent="0.3">
      <c r="A103" s="5">
        <v>100</v>
      </c>
      <c r="B103" s="58">
        <v>11712</v>
      </c>
      <c r="C103" s="59" t="s">
        <v>45</v>
      </c>
      <c r="D103" s="60" t="s">
        <v>138</v>
      </c>
      <c r="E103" s="59" t="s">
        <v>30</v>
      </c>
      <c r="F103" s="61">
        <v>10</v>
      </c>
      <c r="G103" s="64">
        <v>43.9</v>
      </c>
      <c r="H103" s="63">
        <f t="shared" si="3"/>
        <v>52.996079999999999</v>
      </c>
      <c r="I103" s="64">
        <f t="shared" si="2"/>
        <v>529.96079999999995</v>
      </c>
    </row>
    <row r="104" spans="1:9" ht="26.25" thickBot="1" x14ac:dyDescent="0.3">
      <c r="A104" s="5">
        <v>101</v>
      </c>
      <c r="B104" s="58">
        <v>11714</v>
      </c>
      <c r="C104" s="59" t="s">
        <v>45</v>
      </c>
      <c r="D104" s="60" t="s">
        <v>139</v>
      </c>
      <c r="E104" s="59" t="s">
        <v>30</v>
      </c>
      <c r="F104" s="61">
        <v>10</v>
      </c>
      <c r="G104" s="64">
        <v>67.23</v>
      </c>
      <c r="H104" s="63">
        <f t="shared" si="3"/>
        <v>81.160055999999997</v>
      </c>
      <c r="I104" s="64">
        <f t="shared" si="2"/>
        <v>811.60055999999997</v>
      </c>
    </row>
    <row r="105" spans="1:9" ht="26.25" thickBot="1" x14ac:dyDescent="0.3">
      <c r="A105" s="5">
        <v>102</v>
      </c>
      <c r="B105" s="58">
        <v>11880</v>
      </c>
      <c r="C105" s="59" t="s">
        <v>45</v>
      </c>
      <c r="D105" s="60" t="s">
        <v>140</v>
      </c>
      <c r="E105" s="59" t="s">
        <v>30</v>
      </c>
      <c r="F105" s="61">
        <v>10</v>
      </c>
      <c r="G105" s="64">
        <v>98.68</v>
      </c>
      <c r="H105" s="63">
        <f t="shared" si="3"/>
        <v>119.126496</v>
      </c>
      <c r="I105" s="64">
        <f t="shared" si="2"/>
        <v>1191.26496</v>
      </c>
    </row>
    <row r="106" spans="1:9" ht="39" thickBot="1" x14ac:dyDescent="0.3">
      <c r="A106" s="5">
        <v>103</v>
      </c>
      <c r="B106" s="58">
        <v>18</v>
      </c>
      <c r="C106" s="59" t="s">
        <v>28</v>
      </c>
      <c r="D106" s="60" t="s">
        <v>141</v>
      </c>
      <c r="E106" s="59" t="s">
        <v>30</v>
      </c>
      <c r="F106" s="61">
        <v>50</v>
      </c>
      <c r="G106" s="65">
        <f>42.45*L2</f>
        <v>43.242451196711883</v>
      </c>
      <c r="H106" s="63">
        <f t="shared" si="3"/>
        <v>52.202287084670587</v>
      </c>
      <c r="I106" s="64">
        <f t="shared" si="2"/>
        <v>2610.1143542335294</v>
      </c>
    </row>
    <row r="107" spans="1:9" ht="51.75" thickBot="1" x14ac:dyDescent="0.3">
      <c r="A107" s="5">
        <v>104</v>
      </c>
      <c r="B107" s="58">
        <v>19</v>
      </c>
      <c r="C107" s="59" t="s">
        <v>28</v>
      </c>
      <c r="D107" s="60" t="s">
        <v>142</v>
      </c>
      <c r="E107" s="59" t="s">
        <v>30</v>
      </c>
      <c r="F107" s="61">
        <v>20</v>
      </c>
      <c r="G107" s="65">
        <f>35*L2</f>
        <v>35.65337554499213</v>
      </c>
      <c r="H107" s="63">
        <f>G107+(($G$503/100)*G107)</f>
        <v>43.040754957914501</v>
      </c>
      <c r="I107" s="64">
        <f t="shared" si="2"/>
        <v>860.81509915828997</v>
      </c>
    </row>
    <row r="108" spans="1:9" ht="51.75" thickBot="1" x14ac:dyDescent="0.3">
      <c r="A108" s="5">
        <v>105</v>
      </c>
      <c r="B108" s="58">
        <v>20</v>
      </c>
      <c r="C108" s="59" t="s">
        <v>28</v>
      </c>
      <c r="D108" s="60" t="s">
        <v>143</v>
      </c>
      <c r="E108" s="59" t="s">
        <v>30</v>
      </c>
      <c r="F108" s="61">
        <v>20</v>
      </c>
      <c r="G108" s="65">
        <f>15*L2</f>
        <v>15.280018090710911</v>
      </c>
      <c r="H108" s="63">
        <f t="shared" si="3"/>
        <v>18.446037839106211</v>
      </c>
      <c r="I108" s="64">
        <f t="shared" si="2"/>
        <v>368.92075678212422</v>
      </c>
    </row>
    <row r="109" spans="1:9" ht="16.5" thickBot="1" x14ac:dyDescent="0.3">
      <c r="A109" s="5">
        <v>106</v>
      </c>
      <c r="B109" s="58">
        <v>1197</v>
      </c>
      <c r="C109" s="59" t="s">
        <v>45</v>
      </c>
      <c r="D109" s="60" t="s">
        <v>144</v>
      </c>
      <c r="E109" s="59" t="s">
        <v>30</v>
      </c>
      <c r="F109" s="61">
        <v>10</v>
      </c>
      <c r="G109" s="64">
        <v>1.89</v>
      </c>
      <c r="H109" s="63">
        <f t="shared" si="3"/>
        <v>2.2816079999999999</v>
      </c>
      <c r="I109" s="64">
        <f t="shared" si="2"/>
        <v>22.816079999999999</v>
      </c>
    </row>
    <row r="110" spans="1:9" ht="16.5" thickBot="1" x14ac:dyDescent="0.3">
      <c r="A110" s="5">
        <v>107</v>
      </c>
      <c r="B110" s="58">
        <v>1202</v>
      </c>
      <c r="C110" s="59" t="s">
        <v>45</v>
      </c>
      <c r="D110" s="60" t="s">
        <v>145</v>
      </c>
      <c r="E110" s="59" t="s">
        <v>30</v>
      </c>
      <c r="F110" s="61">
        <v>10</v>
      </c>
      <c r="G110" s="64">
        <v>5.36</v>
      </c>
      <c r="H110" s="63">
        <f t="shared" si="3"/>
        <v>6.4705919999999999</v>
      </c>
      <c r="I110" s="64">
        <f t="shared" si="2"/>
        <v>64.705919999999992</v>
      </c>
    </row>
    <row r="111" spans="1:9" ht="16.5" thickBot="1" x14ac:dyDescent="0.3">
      <c r="A111" s="5">
        <v>108</v>
      </c>
      <c r="B111" s="58">
        <v>1198</v>
      </c>
      <c r="C111" s="59" t="s">
        <v>45</v>
      </c>
      <c r="D111" s="60" t="s">
        <v>146</v>
      </c>
      <c r="E111" s="59" t="s">
        <v>30</v>
      </c>
      <c r="F111" s="61">
        <v>10</v>
      </c>
      <c r="G111" s="64">
        <v>2.48</v>
      </c>
      <c r="H111" s="63">
        <f t="shared" si="3"/>
        <v>2.9938560000000001</v>
      </c>
      <c r="I111" s="64">
        <f t="shared" si="2"/>
        <v>29.938560000000003</v>
      </c>
    </row>
    <row r="112" spans="1:9" ht="16.5" thickBot="1" x14ac:dyDescent="0.3">
      <c r="A112" s="5">
        <v>109</v>
      </c>
      <c r="B112" s="58">
        <v>1191</v>
      </c>
      <c r="C112" s="59" t="s">
        <v>45</v>
      </c>
      <c r="D112" s="60" t="s">
        <v>147</v>
      </c>
      <c r="E112" s="59" t="s">
        <v>30</v>
      </c>
      <c r="F112" s="61">
        <v>10</v>
      </c>
      <c r="G112" s="64">
        <v>1.35</v>
      </c>
      <c r="H112" s="63">
        <f t="shared" si="3"/>
        <v>1.6297200000000001</v>
      </c>
      <c r="I112" s="64">
        <f t="shared" si="2"/>
        <v>16.2972</v>
      </c>
    </row>
    <row r="113" spans="1:9" ht="16.5" thickBot="1" x14ac:dyDescent="0.3">
      <c r="A113" s="5">
        <v>110</v>
      </c>
      <c r="B113" s="58">
        <v>1185</v>
      </c>
      <c r="C113" s="59" t="s">
        <v>45</v>
      </c>
      <c r="D113" s="60" t="s">
        <v>148</v>
      </c>
      <c r="E113" s="59" t="s">
        <v>30</v>
      </c>
      <c r="F113" s="61">
        <v>10</v>
      </c>
      <c r="G113" s="64">
        <v>1.35</v>
      </c>
      <c r="H113" s="63">
        <f t="shared" si="3"/>
        <v>1.6297200000000001</v>
      </c>
      <c r="I113" s="64">
        <f t="shared" si="2"/>
        <v>16.2972</v>
      </c>
    </row>
    <row r="114" spans="1:9" ht="16.5" thickBot="1" x14ac:dyDescent="0.3">
      <c r="A114" s="5">
        <v>111</v>
      </c>
      <c r="B114" s="58">
        <v>1189</v>
      </c>
      <c r="C114" s="59" t="s">
        <v>45</v>
      </c>
      <c r="D114" s="60" t="s">
        <v>149</v>
      </c>
      <c r="E114" s="59" t="s">
        <v>30</v>
      </c>
      <c r="F114" s="61">
        <v>10</v>
      </c>
      <c r="G114" s="64">
        <v>2.2000000000000002</v>
      </c>
      <c r="H114" s="63">
        <f t="shared" si="3"/>
        <v>2.6558400000000004</v>
      </c>
      <c r="I114" s="64">
        <f t="shared" si="2"/>
        <v>26.558400000000006</v>
      </c>
    </row>
    <row r="115" spans="1:9" ht="16.5" thickBot="1" x14ac:dyDescent="0.3">
      <c r="A115" s="5">
        <v>112</v>
      </c>
      <c r="B115" s="58">
        <v>1193</v>
      </c>
      <c r="C115" s="59" t="s">
        <v>45</v>
      </c>
      <c r="D115" s="60" t="s">
        <v>150</v>
      </c>
      <c r="E115" s="59" t="s">
        <v>30</v>
      </c>
      <c r="F115" s="61">
        <v>10</v>
      </c>
      <c r="G115" s="64">
        <v>4.24</v>
      </c>
      <c r="H115" s="63">
        <f t="shared" si="3"/>
        <v>5.1185280000000004</v>
      </c>
      <c r="I115" s="64">
        <f t="shared" si="2"/>
        <v>51.185280000000006</v>
      </c>
    </row>
    <row r="116" spans="1:9" ht="16.5" thickBot="1" x14ac:dyDescent="0.3">
      <c r="A116" s="5">
        <v>113</v>
      </c>
      <c r="B116" s="58">
        <v>1194</v>
      </c>
      <c r="C116" s="59" t="s">
        <v>45</v>
      </c>
      <c r="D116" s="60" t="s">
        <v>151</v>
      </c>
      <c r="E116" s="59" t="s">
        <v>30</v>
      </c>
      <c r="F116" s="61">
        <v>10</v>
      </c>
      <c r="G116" s="64">
        <v>7.65</v>
      </c>
      <c r="H116" s="63">
        <f t="shared" si="3"/>
        <v>9.23508</v>
      </c>
      <c r="I116" s="64">
        <f t="shared" si="2"/>
        <v>92.350799999999992</v>
      </c>
    </row>
    <row r="117" spans="1:9" ht="26.25" thickBot="1" x14ac:dyDescent="0.3">
      <c r="A117" s="5">
        <v>114</v>
      </c>
      <c r="B117" s="58">
        <v>1200</v>
      </c>
      <c r="C117" s="59" t="s">
        <v>45</v>
      </c>
      <c r="D117" s="60" t="s">
        <v>152</v>
      </c>
      <c r="E117" s="59" t="s">
        <v>30</v>
      </c>
      <c r="F117" s="61">
        <v>10</v>
      </c>
      <c r="G117" s="64">
        <v>10.57</v>
      </c>
      <c r="H117" s="63">
        <f t="shared" si="3"/>
        <v>12.760104</v>
      </c>
      <c r="I117" s="64">
        <f t="shared" si="2"/>
        <v>127.60104</v>
      </c>
    </row>
    <row r="118" spans="1:9" ht="26.25" thickBot="1" x14ac:dyDescent="0.3">
      <c r="A118" s="5">
        <v>115</v>
      </c>
      <c r="B118" s="58">
        <v>12909</v>
      </c>
      <c r="C118" s="59" t="s">
        <v>45</v>
      </c>
      <c r="D118" s="60" t="s">
        <v>153</v>
      </c>
      <c r="E118" s="59" t="s">
        <v>30</v>
      </c>
      <c r="F118" s="61">
        <v>10</v>
      </c>
      <c r="G118" s="64">
        <v>4.9000000000000004</v>
      </c>
      <c r="H118" s="63">
        <f t="shared" si="3"/>
        <v>5.9152800000000001</v>
      </c>
      <c r="I118" s="64">
        <f t="shared" si="2"/>
        <v>59.152799999999999</v>
      </c>
    </row>
    <row r="119" spans="1:9" ht="26.25" thickBot="1" x14ac:dyDescent="0.3">
      <c r="A119" s="5">
        <v>116</v>
      </c>
      <c r="B119" s="58">
        <v>12910</v>
      </c>
      <c r="C119" s="59" t="s">
        <v>45</v>
      </c>
      <c r="D119" s="60" t="s">
        <v>154</v>
      </c>
      <c r="E119" s="59" t="s">
        <v>58</v>
      </c>
      <c r="F119" s="61">
        <v>10</v>
      </c>
      <c r="G119" s="64">
        <v>8.81</v>
      </c>
      <c r="H119" s="63">
        <f t="shared" si="3"/>
        <v>10.635432000000002</v>
      </c>
      <c r="I119" s="64">
        <f t="shared" si="2"/>
        <v>106.35432000000002</v>
      </c>
    </row>
    <row r="120" spans="1:9" ht="26.25" thickBot="1" x14ac:dyDescent="0.3">
      <c r="A120" s="5">
        <v>117</v>
      </c>
      <c r="B120" s="58">
        <v>20089</v>
      </c>
      <c r="C120" s="59" t="s">
        <v>45</v>
      </c>
      <c r="D120" s="60" t="s">
        <v>155</v>
      </c>
      <c r="E120" s="59" t="s">
        <v>58</v>
      </c>
      <c r="F120" s="61">
        <v>5</v>
      </c>
      <c r="G120" s="64">
        <v>68.92</v>
      </c>
      <c r="H120" s="63">
        <f t="shared" si="3"/>
        <v>83.200224000000006</v>
      </c>
      <c r="I120" s="64">
        <f t="shared" si="2"/>
        <v>416.00112000000001</v>
      </c>
    </row>
    <row r="121" spans="1:9" ht="16.5" thickBot="1" x14ac:dyDescent="0.3">
      <c r="A121" s="5">
        <v>118</v>
      </c>
      <c r="B121" s="58">
        <v>1106</v>
      </c>
      <c r="C121" s="59" t="s">
        <v>45</v>
      </c>
      <c r="D121" s="60" t="s">
        <v>156</v>
      </c>
      <c r="E121" s="59" t="s">
        <v>63</v>
      </c>
      <c r="F121" s="61">
        <v>40</v>
      </c>
      <c r="G121" s="64">
        <v>0.86</v>
      </c>
      <c r="H121" s="63">
        <f t="shared" si="3"/>
        <v>1.038192</v>
      </c>
      <c r="I121" s="64">
        <f t="shared" si="2"/>
        <v>41.527680000000004</v>
      </c>
    </row>
    <row r="122" spans="1:9" ht="26.25" thickBot="1" x14ac:dyDescent="0.3">
      <c r="A122" s="5">
        <v>119</v>
      </c>
      <c r="B122" s="58">
        <v>40782</v>
      </c>
      <c r="C122" s="59" t="s">
        <v>45</v>
      </c>
      <c r="D122" s="60" t="s">
        <v>157</v>
      </c>
      <c r="E122" s="59" t="s">
        <v>125</v>
      </c>
      <c r="F122" s="61">
        <v>100</v>
      </c>
      <c r="G122" s="64">
        <v>35.33</v>
      </c>
      <c r="H122" s="63">
        <f t="shared" si="3"/>
        <v>42.650375999999994</v>
      </c>
      <c r="I122" s="64">
        <f t="shared" si="2"/>
        <v>4265.0375999999997</v>
      </c>
    </row>
    <row r="123" spans="1:9" ht="26.25" thickBot="1" x14ac:dyDescent="0.3">
      <c r="A123" s="5">
        <v>120</v>
      </c>
      <c r="B123" s="58">
        <v>39416</v>
      </c>
      <c r="C123" s="59" t="s">
        <v>45</v>
      </c>
      <c r="D123" s="60" t="s">
        <v>158</v>
      </c>
      <c r="E123" s="59" t="s">
        <v>159</v>
      </c>
      <c r="F123" s="61">
        <v>100</v>
      </c>
      <c r="G123" s="64">
        <v>26.72</v>
      </c>
      <c r="H123" s="63">
        <f t="shared" si="3"/>
        <v>32.256383999999997</v>
      </c>
      <c r="I123" s="64">
        <f t="shared" si="2"/>
        <v>3225.6383999999998</v>
      </c>
    </row>
    <row r="124" spans="1:9" ht="26.25" thickBot="1" x14ac:dyDescent="0.3">
      <c r="A124" s="5">
        <v>121</v>
      </c>
      <c r="B124" s="58">
        <v>39412</v>
      </c>
      <c r="C124" s="59" t="s">
        <v>45</v>
      </c>
      <c r="D124" s="60" t="s">
        <v>160</v>
      </c>
      <c r="E124" s="59" t="s">
        <v>159</v>
      </c>
      <c r="F124" s="61">
        <v>100</v>
      </c>
      <c r="G124" s="64">
        <v>18.27</v>
      </c>
      <c r="H124" s="63">
        <f t="shared" si="3"/>
        <v>22.055543999999998</v>
      </c>
      <c r="I124" s="64">
        <f t="shared" si="2"/>
        <v>2205.5544</v>
      </c>
    </row>
    <row r="125" spans="1:9" ht="26.25" thickBot="1" x14ac:dyDescent="0.3">
      <c r="A125" s="5">
        <v>122</v>
      </c>
      <c r="B125" s="58">
        <v>39413</v>
      </c>
      <c r="C125" s="59" t="s">
        <v>45</v>
      </c>
      <c r="D125" s="60" t="s">
        <v>161</v>
      </c>
      <c r="E125" s="59" t="s">
        <v>159</v>
      </c>
      <c r="F125" s="61">
        <v>100</v>
      </c>
      <c r="G125" s="64">
        <v>19.75</v>
      </c>
      <c r="H125" s="63">
        <f t="shared" si="3"/>
        <v>23.842199999999998</v>
      </c>
      <c r="I125" s="64">
        <f t="shared" si="2"/>
        <v>2384.2199999999998</v>
      </c>
    </row>
    <row r="126" spans="1:9" ht="26.25" thickBot="1" x14ac:dyDescent="0.3">
      <c r="A126" s="5">
        <v>123</v>
      </c>
      <c r="B126" s="58">
        <v>11134</v>
      </c>
      <c r="C126" s="59" t="s">
        <v>45</v>
      </c>
      <c r="D126" s="60" t="s">
        <v>162</v>
      </c>
      <c r="E126" s="59" t="s">
        <v>159</v>
      </c>
      <c r="F126" s="61">
        <v>100</v>
      </c>
      <c r="G126" s="64">
        <v>60.27</v>
      </c>
      <c r="H126" s="63">
        <f t="shared" si="3"/>
        <v>72.757944000000009</v>
      </c>
      <c r="I126" s="64">
        <f t="shared" si="2"/>
        <v>7275.7944000000007</v>
      </c>
    </row>
    <row r="127" spans="1:9" ht="26.25" thickBot="1" x14ac:dyDescent="0.3">
      <c r="A127" s="5">
        <v>124</v>
      </c>
      <c r="B127" s="58">
        <v>11136</v>
      </c>
      <c r="C127" s="59" t="s">
        <v>45</v>
      </c>
      <c r="D127" s="60" t="s">
        <v>163</v>
      </c>
      <c r="E127" s="59" t="s">
        <v>159</v>
      </c>
      <c r="F127" s="61">
        <v>100</v>
      </c>
      <c r="G127" s="64">
        <v>74.510000000000005</v>
      </c>
      <c r="H127" s="63">
        <f t="shared" si="3"/>
        <v>89.94847200000001</v>
      </c>
      <c r="I127" s="64">
        <f t="shared" si="2"/>
        <v>8994.8472000000002</v>
      </c>
    </row>
    <row r="128" spans="1:9" ht="26.25" thickBot="1" x14ac:dyDescent="0.3">
      <c r="A128" s="5">
        <v>125</v>
      </c>
      <c r="B128" s="58">
        <v>1346</v>
      </c>
      <c r="C128" s="59" t="s">
        <v>45</v>
      </c>
      <c r="D128" s="60" t="s">
        <v>164</v>
      </c>
      <c r="E128" s="59" t="s">
        <v>159</v>
      </c>
      <c r="F128" s="61">
        <v>50</v>
      </c>
      <c r="G128" s="64">
        <v>42.31</v>
      </c>
      <c r="H128" s="63">
        <f t="shared" si="3"/>
        <v>51.076632000000004</v>
      </c>
      <c r="I128" s="64">
        <f t="shared" ref="I128:I188" si="4">H128*F128</f>
        <v>2553.8316</v>
      </c>
    </row>
    <row r="129" spans="1:9" ht="16.5" thickBot="1" x14ac:dyDescent="0.3">
      <c r="A129" s="5">
        <v>126</v>
      </c>
      <c r="B129" s="58">
        <v>1379</v>
      </c>
      <c r="C129" s="59" t="s">
        <v>45</v>
      </c>
      <c r="D129" s="60" t="s">
        <v>165</v>
      </c>
      <c r="E129" s="59" t="s">
        <v>63</v>
      </c>
      <c r="F129" s="61">
        <v>500</v>
      </c>
      <c r="G129" s="64">
        <v>0.69</v>
      </c>
      <c r="H129" s="63">
        <f t="shared" si="3"/>
        <v>0.83296799999999993</v>
      </c>
      <c r="I129" s="64">
        <f t="shared" si="4"/>
        <v>416.48399999999998</v>
      </c>
    </row>
    <row r="130" spans="1:9" ht="16.5" thickBot="1" x14ac:dyDescent="0.3">
      <c r="A130" s="5">
        <v>127</v>
      </c>
      <c r="B130" s="58">
        <v>1380</v>
      </c>
      <c r="C130" s="59" t="s">
        <v>45</v>
      </c>
      <c r="D130" s="60" t="s">
        <v>166</v>
      </c>
      <c r="E130" s="59" t="s">
        <v>63</v>
      </c>
      <c r="F130" s="61">
        <v>100</v>
      </c>
      <c r="G130" s="64">
        <v>4.6100000000000003</v>
      </c>
      <c r="H130" s="63">
        <f t="shared" si="3"/>
        <v>5.5651920000000006</v>
      </c>
      <c r="I130" s="64">
        <f t="shared" si="4"/>
        <v>556.51920000000007</v>
      </c>
    </row>
    <row r="131" spans="1:9" ht="16.5" thickBot="1" x14ac:dyDescent="0.3">
      <c r="A131" s="5">
        <v>128</v>
      </c>
      <c r="B131" s="58">
        <v>44396</v>
      </c>
      <c r="C131" s="59" t="s">
        <v>45</v>
      </c>
      <c r="D131" s="60" t="s">
        <v>167</v>
      </c>
      <c r="E131" s="59" t="s">
        <v>63</v>
      </c>
      <c r="F131" s="61">
        <v>5</v>
      </c>
      <c r="G131" s="64">
        <v>39.369999999999997</v>
      </c>
      <c r="H131" s="63">
        <f t="shared" si="3"/>
        <v>47.527463999999995</v>
      </c>
      <c r="I131" s="64">
        <f t="shared" si="4"/>
        <v>237.63731999999999</v>
      </c>
    </row>
    <row r="132" spans="1:9" ht="26.25" thickBot="1" x14ac:dyDescent="0.3">
      <c r="A132" s="5">
        <v>129</v>
      </c>
      <c r="B132" s="58">
        <v>21</v>
      </c>
      <c r="C132" s="59" t="s">
        <v>28</v>
      </c>
      <c r="D132" s="60" t="s">
        <v>168</v>
      </c>
      <c r="E132" s="59" t="s">
        <v>58</v>
      </c>
      <c r="F132" s="61">
        <v>10</v>
      </c>
      <c r="G132" s="65">
        <f>27*L2</f>
        <v>27.50403256327964</v>
      </c>
      <c r="H132" s="63">
        <f t="shared" ref="H132:H195" si="5">G132+(($G$503/100)*G132)</f>
        <v>33.202868110391179</v>
      </c>
      <c r="I132" s="64">
        <f t="shared" si="4"/>
        <v>332.02868110391182</v>
      </c>
    </row>
    <row r="133" spans="1:9" ht="16.5" thickBot="1" x14ac:dyDescent="0.3">
      <c r="A133" s="5">
        <v>130</v>
      </c>
      <c r="B133" s="58">
        <v>22</v>
      </c>
      <c r="C133" s="59" t="s">
        <v>28</v>
      </c>
      <c r="D133" s="60" t="s">
        <v>169</v>
      </c>
      <c r="E133" s="59" t="s">
        <v>63</v>
      </c>
      <c r="F133" s="61">
        <v>10</v>
      </c>
      <c r="G133" s="65">
        <f>47*L2</f>
        <v>47.877390017560856</v>
      </c>
      <c r="H133" s="63">
        <f t="shared" si="5"/>
        <v>57.797585229199463</v>
      </c>
      <c r="I133" s="64">
        <f t="shared" si="4"/>
        <v>577.97585229199467</v>
      </c>
    </row>
    <row r="134" spans="1:9" ht="26.25" thickBot="1" x14ac:dyDescent="0.3">
      <c r="A134" s="5">
        <v>131</v>
      </c>
      <c r="B134" s="58">
        <v>1339</v>
      </c>
      <c r="C134" s="59" t="s">
        <v>45</v>
      </c>
      <c r="D134" s="60" t="s">
        <v>170</v>
      </c>
      <c r="E134" s="59" t="s">
        <v>63</v>
      </c>
      <c r="F134" s="61">
        <v>10</v>
      </c>
      <c r="G134" s="64">
        <v>62.3</v>
      </c>
      <c r="H134" s="63">
        <f t="shared" si="5"/>
        <v>75.208559999999991</v>
      </c>
      <c r="I134" s="64">
        <f t="shared" si="4"/>
        <v>752.08559999999989</v>
      </c>
    </row>
    <row r="135" spans="1:9" ht="26.25" thickBot="1" x14ac:dyDescent="0.3">
      <c r="A135" s="5">
        <v>132</v>
      </c>
      <c r="B135" s="58">
        <v>6142</v>
      </c>
      <c r="C135" s="59" t="s">
        <v>45</v>
      </c>
      <c r="D135" s="60" t="s">
        <v>171</v>
      </c>
      <c r="E135" s="59" t="s">
        <v>58</v>
      </c>
      <c r="F135" s="61">
        <v>20</v>
      </c>
      <c r="G135" s="64">
        <v>8.83</v>
      </c>
      <c r="H135" s="63">
        <f t="shared" si="5"/>
        <v>10.659575999999999</v>
      </c>
      <c r="I135" s="64">
        <f t="shared" si="4"/>
        <v>213.19152</v>
      </c>
    </row>
    <row r="136" spans="1:9" ht="39" thickBot="1" x14ac:dyDescent="0.3">
      <c r="A136" s="5">
        <v>133</v>
      </c>
      <c r="B136" s="58">
        <v>11686</v>
      </c>
      <c r="C136" s="59" t="s">
        <v>45</v>
      </c>
      <c r="D136" s="60" t="s">
        <v>172</v>
      </c>
      <c r="E136" s="59" t="s">
        <v>30</v>
      </c>
      <c r="F136" s="61">
        <v>20</v>
      </c>
      <c r="G136" s="64">
        <v>12.26</v>
      </c>
      <c r="H136" s="63">
        <f t="shared" si="5"/>
        <v>14.800272</v>
      </c>
      <c r="I136" s="64">
        <f t="shared" si="4"/>
        <v>296.00544000000002</v>
      </c>
    </row>
    <row r="137" spans="1:9" ht="16.5" thickBot="1" x14ac:dyDescent="0.3">
      <c r="A137" s="5">
        <v>134</v>
      </c>
      <c r="B137" s="58">
        <v>23</v>
      </c>
      <c r="C137" s="59" t="s">
        <v>28</v>
      </c>
      <c r="D137" s="60" t="s">
        <v>173</v>
      </c>
      <c r="E137" s="59" t="s">
        <v>30</v>
      </c>
      <c r="F137" s="61">
        <v>10</v>
      </c>
      <c r="G137" s="65">
        <f>22*L2</f>
        <v>22.410693199709335</v>
      </c>
      <c r="H137" s="63">
        <f t="shared" si="5"/>
        <v>27.05418883068911</v>
      </c>
      <c r="I137" s="64">
        <f t="shared" si="4"/>
        <v>270.54188830689111</v>
      </c>
    </row>
    <row r="138" spans="1:9" ht="16.5" thickBot="1" x14ac:dyDescent="0.3">
      <c r="A138" s="5">
        <v>135</v>
      </c>
      <c r="B138" s="58">
        <v>1966</v>
      </c>
      <c r="C138" s="59" t="s">
        <v>45</v>
      </c>
      <c r="D138" s="60" t="s">
        <v>174</v>
      </c>
      <c r="E138" s="59" t="s">
        <v>58</v>
      </c>
      <c r="F138" s="61">
        <v>10</v>
      </c>
      <c r="G138" s="64">
        <v>25.52</v>
      </c>
      <c r="H138" s="63">
        <f t="shared" si="5"/>
        <v>30.807744</v>
      </c>
      <c r="I138" s="64">
        <f t="shared" si="4"/>
        <v>308.07744000000002</v>
      </c>
    </row>
    <row r="139" spans="1:9" ht="16.5" thickBot="1" x14ac:dyDescent="0.3">
      <c r="A139" s="5">
        <v>136</v>
      </c>
      <c r="B139" s="58">
        <v>1933</v>
      </c>
      <c r="C139" s="59" t="s">
        <v>45</v>
      </c>
      <c r="D139" s="60" t="s">
        <v>175</v>
      </c>
      <c r="E139" s="59" t="s">
        <v>58</v>
      </c>
      <c r="F139" s="61">
        <v>10</v>
      </c>
      <c r="G139" s="64">
        <v>5.5</v>
      </c>
      <c r="H139" s="63">
        <f t="shared" si="5"/>
        <v>6.6395999999999997</v>
      </c>
      <c r="I139" s="64">
        <f t="shared" si="4"/>
        <v>66.396000000000001</v>
      </c>
    </row>
    <row r="140" spans="1:9" ht="16.5" thickBot="1" x14ac:dyDescent="0.3">
      <c r="A140" s="5">
        <v>137</v>
      </c>
      <c r="B140" s="58">
        <v>1932</v>
      </c>
      <c r="C140" s="59" t="s">
        <v>45</v>
      </c>
      <c r="D140" s="60" t="s">
        <v>176</v>
      </c>
      <c r="E140" s="59" t="s">
        <v>58</v>
      </c>
      <c r="F140" s="61">
        <v>10</v>
      </c>
      <c r="G140" s="64">
        <v>12.59</v>
      </c>
      <c r="H140" s="63">
        <f t="shared" si="5"/>
        <v>15.198648</v>
      </c>
      <c r="I140" s="64">
        <f t="shared" si="4"/>
        <v>151.98648</v>
      </c>
    </row>
    <row r="141" spans="1:9" ht="16.5" thickBot="1" x14ac:dyDescent="0.3">
      <c r="A141" s="5">
        <v>138</v>
      </c>
      <c r="B141" s="58">
        <v>1951</v>
      </c>
      <c r="C141" s="59" t="s">
        <v>45</v>
      </c>
      <c r="D141" s="60" t="s">
        <v>177</v>
      </c>
      <c r="E141" s="59" t="s">
        <v>30</v>
      </c>
      <c r="F141" s="61">
        <v>10</v>
      </c>
      <c r="G141" s="64">
        <v>26.25</v>
      </c>
      <c r="H141" s="63">
        <f t="shared" si="5"/>
        <v>31.689</v>
      </c>
      <c r="I141" s="64">
        <f t="shared" si="4"/>
        <v>316.89</v>
      </c>
    </row>
    <row r="142" spans="1:9" ht="26.25" thickBot="1" x14ac:dyDescent="0.3">
      <c r="A142" s="5">
        <v>139</v>
      </c>
      <c r="B142" s="58">
        <v>1926</v>
      </c>
      <c r="C142" s="59" t="s">
        <v>45</v>
      </c>
      <c r="D142" s="60" t="s">
        <v>178</v>
      </c>
      <c r="E142" s="59" t="s">
        <v>58</v>
      </c>
      <c r="F142" s="61">
        <v>10</v>
      </c>
      <c r="G142" s="64">
        <v>2.36</v>
      </c>
      <c r="H142" s="63">
        <f t="shared" si="5"/>
        <v>2.848992</v>
      </c>
      <c r="I142" s="64">
        <f t="shared" si="4"/>
        <v>28.489919999999998</v>
      </c>
    </row>
    <row r="143" spans="1:9" ht="26.25" thickBot="1" x14ac:dyDescent="0.3">
      <c r="A143" s="5">
        <v>140</v>
      </c>
      <c r="B143" s="58">
        <v>1927</v>
      </c>
      <c r="C143" s="59" t="s">
        <v>45</v>
      </c>
      <c r="D143" s="60" t="s">
        <v>179</v>
      </c>
      <c r="E143" s="59" t="s">
        <v>58</v>
      </c>
      <c r="F143" s="61">
        <v>10</v>
      </c>
      <c r="G143" s="64">
        <v>2.64</v>
      </c>
      <c r="H143" s="63">
        <f t="shared" si="5"/>
        <v>3.1870080000000001</v>
      </c>
      <c r="I143" s="64">
        <f t="shared" si="4"/>
        <v>31.870080000000002</v>
      </c>
    </row>
    <row r="144" spans="1:9" ht="26.25" thickBot="1" x14ac:dyDescent="0.3">
      <c r="A144" s="5">
        <v>141</v>
      </c>
      <c r="B144" s="58">
        <v>1923</v>
      </c>
      <c r="C144" s="59" t="s">
        <v>45</v>
      </c>
      <c r="D144" s="60" t="s">
        <v>180</v>
      </c>
      <c r="E144" s="59" t="s">
        <v>58</v>
      </c>
      <c r="F144" s="61">
        <v>10</v>
      </c>
      <c r="G144" s="64">
        <v>4.82</v>
      </c>
      <c r="H144" s="63">
        <f t="shared" si="5"/>
        <v>5.8187040000000003</v>
      </c>
      <c r="I144" s="64">
        <f t="shared" si="4"/>
        <v>58.187040000000003</v>
      </c>
    </row>
    <row r="145" spans="1:9" ht="26.25" thickBot="1" x14ac:dyDescent="0.3">
      <c r="A145" s="5">
        <v>142</v>
      </c>
      <c r="B145" s="58">
        <v>1929</v>
      </c>
      <c r="C145" s="59" t="s">
        <v>45</v>
      </c>
      <c r="D145" s="60" t="s">
        <v>181</v>
      </c>
      <c r="E145" s="59" t="s">
        <v>58</v>
      </c>
      <c r="F145" s="61">
        <v>10</v>
      </c>
      <c r="G145" s="64">
        <v>5.85</v>
      </c>
      <c r="H145" s="63">
        <f t="shared" si="5"/>
        <v>7.0621199999999993</v>
      </c>
      <c r="I145" s="64">
        <f t="shared" si="4"/>
        <v>70.621199999999988</v>
      </c>
    </row>
    <row r="146" spans="1:9" ht="26.25" thickBot="1" x14ac:dyDescent="0.3">
      <c r="A146" s="5">
        <v>143</v>
      </c>
      <c r="B146" s="58">
        <v>1930</v>
      </c>
      <c r="C146" s="59" t="s">
        <v>45</v>
      </c>
      <c r="D146" s="60" t="s">
        <v>182</v>
      </c>
      <c r="E146" s="59" t="s">
        <v>58</v>
      </c>
      <c r="F146" s="61">
        <v>10</v>
      </c>
      <c r="G146" s="64">
        <v>10</v>
      </c>
      <c r="H146" s="63">
        <f t="shared" si="5"/>
        <v>12.071999999999999</v>
      </c>
      <c r="I146" s="64">
        <f t="shared" si="4"/>
        <v>120.72</v>
      </c>
    </row>
    <row r="147" spans="1:9" ht="26.25" thickBot="1" x14ac:dyDescent="0.3">
      <c r="A147" s="5">
        <v>144</v>
      </c>
      <c r="B147" s="58">
        <v>1924</v>
      </c>
      <c r="C147" s="59" t="s">
        <v>45</v>
      </c>
      <c r="D147" s="60" t="s">
        <v>183</v>
      </c>
      <c r="E147" s="59" t="s">
        <v>58</v>
      </c>
      <c r="F147" s="61">
        <v>10</v>
      </c>
      <c r="G147" s="64">
        <v>16.149999999999999</v>
      </c>
      <c r="H147" s="63">
        <f t="shared" si="5"/>
        <v>19.496279999999999</v>
      </c>
      <c r="I147" s="64">
        <f t="shared" si="4"/>
        <v>194.96279999999999</v>
      </c>
    </row>
    <row r="148" spans="1:9" ht="26.25" thickBot="1" x14ac:dyDescent="0.3">
      <c r="A148" s="5">
        <v>145</v>
      </c>
      <c r="B148" s="58">
        <v>1955</v>
      </c>
      <c r="C148" s="59" t="s">
        <v>45</v>
      </c>
      <c r="D148" s="60" t="s">
        <v>184</v>
      </c>
      <c r="E148" s="59" t="s">
        <v>58</v>
      </c>
      <c r="F148" s="61">
        <v>10</v>
      </c>
      <c r="G148" s="64">
        <v>2.2799999999999998</v>
      </c>
      <c r="H148" s="63">
        <f t="shared" si="5"/>
        <v>2.7524159999999998</v>
      </c>
      <c r="I148" s="64">
        <f t="shared" si="4"/>
        <v>27.524159999999998</v>
      </c>
    </row>
    <row r="149" spans="1:9" ht="26.25" thickBot="1" x14ac:dyDescent="0.3">
      <c r="A149" s="5">
        <v>146</v>
      </c>
      <c r="B149" s="58">
        <v>1956</v>
      </c>
      <c r="C149" s="59" t="s">
        <v>45</v>
      </c>
      <c r="D149" s="60" t="s">
        <v>185</v>
      </c>
      <c r="E149" s="59" t="s">
        <v>58</v>
      </c>
      <c r="F149" s="61">
        <v>10</v>
      </c>
      <c r="G149" s="64">
        <v>3.22</v>
      </c>
      <c r="H149" s="63">
        <f t="shared" si="5"/>
        <v>3.8871840000000004</v>
      </c>
      <c r="I149" s="64">
        <f t="shared" si="4"/>
        <v>38.871840000000006</v>
      </c>
    </row>
    <row r="150" spans="1:9" ht="26.25" thickBot="1" x14ac:dyDescent="0.3">
      <c r="A150" s="5">
        <v>147</v>
      </c>
      <c r="B150" s="58">
        <v>1957</v>
      </c>
      <c r="C150" s="59" t="s">
        <v>45</v>
      </c>
      <c r="D150" s="60" t="s">
        <v>186</v>
      </c>
      <c r="E150" s="59" t="s">
        <v>58</v>
      </c>
      <c r="F150" s="61">
        <v>10</v>
      </c>
      <c r="G150" s="64">
        <v>6.96</v>
      </c>
      <c r="H150" s="63">
        <f t="shared" si="5"/>
        <v>8.4021120000000007</v>
      </c>
      <c r="I150" s="64">
        <f t="shared" si="4"/>
        <v>84.02112000000001</v>
      </c>
    </row>
    <row r="151" spans="1:9" ht="26.25" thickBot="1" x14ac:dyDescent="0.3">
      <c r="A151" s="5">
        <v>148</v>
      </c>
      <c r="B151" s="58">
        <v>1958</v>
      </c>
      <c r="C151" s="59" t="s">
        <v>45</v>
      </c>
      <c r="D151" s="60" t="s">
        <v>187</v>
      </c>
      <c r="E151" s="59" t="s">
        <v>58</v>
      </c>
      <c r="F151" s="61">
        <v>10</v>
      </c>
      <c r="G151" s="64">
        <v>12.97</v>
      </c>
      <c r="H151" s="63">
        <f t="shared" si="5"/>
        <v>15.657384</v>
      </c>
      <c r="I151" s="64">
        <f t="shared" si="4"/>
        <v>156.57384000000002</v>
      </c>
    </row>
    <row r="152" spans="1:9" ht="26.25" thickBot="1" x14ac:dyDescent="0.3">
      <c r="A152" s="5">
        <v>149</v>
      </c>
      <c r="B152" s="58">
        <v>1959</v>
      </c>
      <c r="C152" s="59" t="s">
        <v>45</v>
      </c>
      <c r="D152" s="60" t="s">
        <v>188</v>
      </c>
      <c r="E152" s="59" t="s">
        <v>58</v>
      </c>
      <c r="F152" s="61">
        <v>10</v>
      </c>
      <c r="G152" s="64">
        <v>14.07</v>
      </c>
      <c r="H152" s="63">
        <f t="shared" si="5"/>
        <v>16.985303999999999</v>
      </c>
      <c r="I152" s="64">
        <f t="shared" si="4"/>
        <v>169.85303999999999</v>
      </c>
    </row>
    <row r="153" spans="1:9" ht="26.25" thickBot="1" x14ac:dyDescent="0.3">
      <c r="A153" s="5">
        <v>150</v>
      </c>
      <c r="B153" s="58">
        <v>1925</v>
      </c>
      <c r="C153" s="59" t="s">
        <v>45</v>
      </c>
      <c r="D153" s="60" t="s">
        <v>189</v>
      </c>
      <c r="E153" s="59" t="s">
        <v>58</v>
      </c>
      <c r="F153" s="61">
        <v>10</v>
      </c>
      <c r="G153" s="64">
        <v>36.78</v>
      </c>
      <c r="H153" s="63">
        <f t="shared" si="5"/>
        <v>44.400815999999999</v>
      </c>
      <c r="I153" s="64">
        <f t="shared" si="4"/>
        <v>444.00815999999998</v>
      </c>
    </row>
    <row r="154" spans="1:9" ht="16.5" thickBot="1" x14ac:dyDescent="0.3">
      <c r="A154" s="5">
        <v>151</v>
      </c>
      <c r="B154" s="58">
        <v>34616</v>
      </c>
      <c r="C154" s="59" t="s">
        <v>45</v>
      </c>
      <c r="D154" s="60" t="s">
        <v>190</v>
      </c>
      <c r="E154" s="59" t="s">
        <v>30</v>
      </c>
      <c r="F154" s="61">
        <v>20</v>
      </c>
      <c r="G154" s="64">
        <v>52.75</v>
      </c>
      <c r="H154" s="63">
        <f t="shared" si="5"/>
        <v>63.6798</v>
      </c>
      <c r="I154" s="64">
        <f t="shared" si="4"/>
        <v>1273.596</v>
      </c>
    </row>
    <row r="155" spans="1:9" ht="16.5" thickBot="1" x14ac:dyDescent="0.3">
      <c r="A155" s="5">
        <v>152</v>
      </c>
      <c r="B155" s="58">
        <v>34653</v>
      </c>
      <c r="C155" s="59" t="s">
        <v>45</v>
      </c>
      <c r="D155" s="60" t="s">
        <v>191</v>
      </c>
      <c r="E155" s="59" t="s">
        <v>30</v>
      </c>
      <c r="F155" s="61">
        <v>20</v>
      </c>
      <c r="G155" s="64">
        <v>9.1999999999999993</v>
      </c>
      <c r="H155" s="63">
        <f t="shared" si="5"/>
        <v>11.10624</v>
      </c>
      <c r="I155" s="64">
        <f t="shared" si="4"/>
        <v>222.12479999999999</v>
      </c>
    </row>
    <row r="156" spans="1:9" ht="16.5" thickBot="1" x14ac:dyDescent="0.3">
      <c r="A156" s="5">
        <v>153</v>
      </c>
      <c r="B156" s="58">
        <v>34709</v>
      </c>
      <c r="C156" s="59" t="s">
        <v>45</v>
      </c>
      <c r="D156" s="60" t="s">
        <v>192</v>
      </c>
      <c r="E156" s="59" t="s">
        <v>30</v>
      </c>
      <c r="F156" s="61">
        <v>20</v>
      </c>
      <c r="G156" s="64">
        <v>64.63</v>
      </c>
      <c r="H156" s="63">
        <f t="shared" si="5"/>
        <v>78.021335999999991</v>
      </c>
      <c r="I156" s="64">
        <f t="shared" si="4"/>
        <v>1560.4267199999999</v>
      </c>
    </row>
    <row r="157" spans="1:9" ht="26.25" thickBot="1" x14ac:dyDescent="0.3">
      <c r="A157" s="5">
        <v>154</v>
      </c>
      <c r="B157" s="58">
        <v>39465</v>
      </c>
      <c r="C157" s="59" t="s">
        <v>45</v>
      </c>
      <c r="D157" s="60" t="s">
        <v>193</v>
      </c>
      <c r="E157" s="59" t="s">
        <v>30</v>
      </c>
      <c r="F157" s="61">
        <v>20</v>
      </c>
      <c r="G157" s="64">
        <v>68.87</v>
      </c>
      <c r="H157" s="63">
        <f t="shared" si="5"/>
        <v>83.139864000000003</v>
      </c>
      <c r="I157" s="64">
        <f t="shared" si="4"/>
        <v>1662.79728</v>
      </c>
    </row>
    <row r="158" spans="1:9" ht="26.25" thickBot="1" x14ac:dyDescent="0.3">
      <c r="A158" s="5">
        <v>155</v>
      </c>
      <c r="B158" s="58">
        <v>39446</v>
      </c>
      <c r="C158" s="59" t="s">
        <v>45</v>
      </c>
      <c r="D158" s="60" t="s">
        <v>194</v>
      </c>
      <c r="E158" s="59" t="s">
        <v>30</v>
      </c>
      <c r="F158" s="61">
        <v>20</v>
      </c>
      <c r="G158" s="64">
        <v>144.22999999999999</v>
      </c>
      <c r="H158" s="63">
        <f t="shared" si="5"/>
        <v>174.11445599999999</v>
      </c>
      <c r="I158" s="64">
        <f t="shared" si="4"/>
        <v>3482.2891199999999</v>
      </c>
    </row>
    <row r="159" spans="1:9" ht="26.25" thickBot="1" x14ac:dyDescent="0.3">
      <c r="A159" s="5">
        <v>156</v>
      </c>
      <c r="B159" s="58">
        <v>2432</v>
      </c>
      <c r="C159" s="59" t="s">
        <v>45</v>
      </c>
      <c r="D159" s="60" t="s">
        <v>195</v>
      </c>
      <c r="E159" s="59" t="s">
        <v>30</v>
      </c>
      <c r="F159" s="61">
        <v>30</v>
      </c>
      <c r="G159" s="64">
        <v>21.49</v>
      </c>
      <c r="H159" s="63">
        <f t="shared" si="5"/>
        <v>25.942727999999999</v>
      </c>
      <c r="I159" s="64">
        <f t="shared" si="4"/>
        <v>778.28183999999999</v>
      </c>
    </row>
    <row r="160" spans="1:9" ht="26.25" thickBot="1" x14ac:dyDescent="0.3">
      <c r="A160" s="5">
        <v>157</v>
      </c>
      <c r="B160" s="58">
        <v>2433</v>
      </c>
      <c r="C160" s="59" t="s">
        <v>45</v>
      </c>
      <c r="D160" s="60" t="s">
        <v>196</v>
      </c>
      <c r="E160" s="59" t="s">
        <v>30</v>
      </c>
      <c r="F160" s="61">
        <v>30</v>
      </c>
      <c r="G160" s="64">
        <v>7.28</v>
      </c>
      <c r="H160" s="63">
        <f t="shared" si="5"/>
        <v>8.7884159999999998</v>
      </c>
      <c r="I160" s="64">
        <f t="shared" si="4"/>
        <v>263.65247999999997</v>
      </c>
    </row>
    <row r="161" spans="1:9" ht="26.25" thickBot="1" x14ac:dyDescent="0.3">
      <c r="A161" s="5">
        <v>158</v>
      </c>
      <c r="B161" s="58">
        <v>2420</v>
      </c>
      <c r="C161" s="59" t="s">
        <v>45</v>
      </c>
      <c r="D161" s="60" t="s">
        <v>197</v>
      </c>
      <c r="E161" s="59" t="s">
        <v>30</v>
      </c>
      <c r="F161" s="61">
        <v>30</v>
      </c>
      <c r="G161" s="64">
        <v>12.5</v>
      </c>
      <c r="H161" s="63">
        <f t="shared" si="5"/>
        <v>15.09</v>
      </c>
      <c r="I161" s="64">
        <f t="shared" si="4"/>
        <v>452.7</v>
      </c>
    </row>
    <row r="162" spans="1:9" ht="26.25" thickBot="1" x14ac:dyDescent="0.3">
      <c r="A162" s="5">
        <v>159</v>
      </c>
      <c r="B162" s="58">
        <v>11447</v>
      </c>
      <c r="C162" s="59" t="s">
        <v>45</v>
      </c>
      <c r="D162" s="60" t="s">
        <v>198</v>
      </c>
      <c r="E162" s="59" t="s">
        <v>30</v>
      </c>
      <c r="F162" s="61">
        <v>30</v>
      </c>
      <c r="G162" s="64">
        <v>24.71</v>
      </c>
      <c r="H162" s="63">
        <f t="shared" si="5"/>
        <v>29.829912</v>
      </c>
      <c r="I162" s="64">
        <f t="shared" si="4"/>
        <v>894.89736000000005</v>
      </c>
    </row>
    <row r="163" spans="1:9" ht="16.5" thickBot="1" x14ac:dyDescent="0.3">
      <c r="A163" s="5">
        <v>160</v>
      </c>
      <c r="B163" s="58">
        <v>2689</v>
      </c>
      <c r="C163" s="59" t="s">
        <v>45</v>
      </c>
      <c r="D163" s="60" t="s">
        <v>199</v>
      </c>
      <c r="E163" s="59" t="s">
        <v>125</v>
      </c>
      <c r="F163" s="61">
        <v>100</v>
      </c>
      <c r="G163" s="64">
        <v>2.95</v>
      </c>
      <c r="H163" s="63">
        <f t="shared" si="5"/>
        <v>3.5612400000000002</v>
      </c>
      <c r="I163" s="64">
        <f t="shared" si="4"/>
        <v>356.12400000000002</v>
      </c>
    </row>
    <row r="164" spans="1:9" ht="16.5" thickBot="1" x14ac:dyDescent="0.3">
      <c r="A164" s="5">
        <v>161</v>
      </c>
      <c r="B164" s="58">
        <v>2690</v>
      </c>
      <c r="C164" s="59" t="s">
        <v>45</v>
      </c>
      <c r="D164" s="60" t="s">
        <v>200</v>
      </c>
      <c r="E164" s="59" t="s">
        <v>104</v>
      </c>
      <c r="F164" s="61">
        <v>100</v>
      </c>
      <c r="G164" s="64">
        <v>5.48</v>
      </c>
      <c r="H164" s="63">
        <f t="shared" si="5"/>
        <v>6.615456</v>
      </c>
      <c r="I164" s="64">
        <f t="shared" si="4"/>
        <v>661.54560000000004</v>
      </c>
    </row>
    <row r="165" spans="1:9" ht="26.25" thickBot="1" x14ac:dyDescent="0.3">
      <c r="A165" s="5">
        <v>162</v>
      </c>
      <c r="B165" s="58">
        <v>39244</v>
      </c>
      <c r="C165" s="59" t="s">
        <v>45</v>
      </c>
      <c r="D165" s="60" t="s">
        <v>201</v>
      </c>
      <c r="E165" s="59" t="s">
        <v>125</v>
      </c>
      <c r="F165" s="61">
        <v>100</v>
      </c>
      <c r="G165" s="64">
        <v>4.88</v>
      </c>
      <c r="H165" s="63">
        <f t="shared" si="5"/>
        <v>5.8911359999999995</v>
      </c>
      <c r="I165" s="64">
        <f t="shared" si="4"/>
        <v>589.11359999999991</v>
      </c>
    </row>
    <row r="166" spans="1:9" ht="26.25" thickBot="1" x14ac:dyDescent="0.3">
      <c r="A166" s="5">
        <v>163</v>
      </c>
      <c r="B166" s="58">
        <v>39245</v>
      </c>
      <c r="C166" s="59" t="s">
        <v>45</v>
      </c>
      <c r="D166" s="60" t="s">
        <v>202</v>
      </c>
      <c r="E166" s="59" t="s">
        <v>125</v>
      </c>
      <c r="F166" s="61">
        <v>100</v>
      </c>
      <c r="G166" s="64">
        <v>9.39</v>
      </c>
      <c r="H166" s="63">
        <f t="shared" si="5"/>
        <v>11.335608000000001</v>
      </c>
      <c r="I166" s="64">
        <f t="shared" si="4"/>
        <v>1133.5608</v>
      </c>
    </row>
    <row r="167" spans="1:9" ht="16.5" thickBot="1" x14ac:dyDescent="0.3">
      <c r="A167" s="5">
        <v>164</v>
      </c>
      <c r="B167" s="58">
        <v>11683</v>
      </c>
      <c r="C167" s="59" t="s">
        <v>45</v>
      </c>
      <c r="D167" s="60" t="s">
        <v>203</v>
      </c>
      <c r="E167" s="59" t="s">
        <v>30</v>
      </c>
      <c r="F167" s="61">
        <v>10</v>
      </c>
      <c r="G167" s="64">
        <v>61.46</v>
      </c>
      <c r="H167" s="63">
        <f t="shared" si="5"/>
        <v>74.194512000000003</v>
      </c>
      <c r="I167" s="64">
        <f t="shared" si="4"/>
        <v>741.94512000000009</v>
      </c>
    </row>
    <row r="168" spans="1:9" ht="16.5" thickBot="1" x14ac:dyDescent="0.3">
      <c r="A168" s="5">
        <v>165</v>
      </c>
      <c r="B168" s="58">
        <v>11684</v>
      </c>
      <c r="C168" s="59" t="s">
        <v>45</v>
      </c>
      <c r="D168" s="60" t="s">
        <v>204</v>
      </c>
      <c r="E168" s="59" t="s">
        <v>30</v>
      </c>
      <c r="F168" s="61">
        <v>10</v>
      </c>
      <c r="G168" s="64">
        <v>67.27</v>
      </c>
      <c r="H168" s="63">
        <f t="shared" si="5"/>
        <v>81.208343999999997</v>
      </c>
      <c r="I168" s="64">
        <f t="shared" si="4"/>
        <v>812.08344</v>
      </c>
    </row>
    <row r="169" spans="1:9" ht="26.25" thickBot="1" x14ac:dyDescent="0.3">
      <c r="A169" s="5">
        <v>166</v>
      </c>
      <c r="B169" s="58">
        <v>6141</v>
      </c>
      <c r="C169" s="59" t="s">
        <v>45</v>
      </c>
      <c r="D169" s="60" t="s">
        <v>205</v>
      </c>
      <c r="E169" s="59" t="s">
        <v>30</v>
      </c>
      <c r="F169" s="61">
        <v>20</v>
      </c>
      <c r="G169" s="64">
        <v>5.53</v>
      </c>
      <c r="H169" s="63">
        <f t="shared" si="5"/>
        <v>6.6758160000000002</v>
      </c>
      <c r="I169" s="64">
        <f t="shared" si="4"/>
        <v>133.51632000000001</v>
      </c>
    </row>
    <row r="170" spans="1:9" ht="26.25" thickBot="1" x14ac:dyDescent="0.3">
      <c r="A170" s="5">
        <v>167</v>
      </c>
      <c r="B170" s="58">
        <v>11681</v>
      </c>
      <c r="C170" s="59" t="s">
        <v>45</v>
      </c>
      <c r="D170" s="60" t="s">
        <v>206</v>
      </c>
      <c r="E170" s="59" t="s">
        <v>30</v>
      </c>
      <c r="F170" s="61">
        <v>20</v>
      </c>
      <c r="G170" s="64">
        <v>6.97</v>
      </c>
      <c r="H170" s="63">
        <f t="shared" si="5"/>
        <v>8.4141839999999988</v>
      </c>
      <c r="I170" s="64">
        <f t="shared" si="4"/>
        <v>168.28367999999998</v>
      </c>
    </row>
    <row r="171" spans="1:9" ht="51.75" thickBot="1" x14ac:dyDescent="0.3">
      <c r="A171" s="5">
        <v>168</v>
      </c>
      <c r="B171" s="58">
        <v>24</v>
      </c>
      <c r="C171" s="59" t="s">
        <v>28</v>
      </c>
      <c r="D171" s="60" t="s">
        <v>207</v>
      </c>
      <c r="E171" s="59" t="s">
        <v>30</v>
      </c>
      <c r="F171" s="61">
        <v>5</v>
      </c>
      <c r="G171" s="65">
        <f>6.2*L2</f>
        <v>6.3157408108271769</v>
      </c>
      <c r="H171" s="63">
        <f t="shared" si="5"/>
        <v>7.6243623068305677</v>
      </c>
      <c r="I171" s="64">
        <f t="shared" si="4"/>
        <v>38.12181153415284</v>
      </c>
    </row>
    <row r="172" spans="1:9" ht="51.75" thickBot="1" x14ac:dyDescent="0.3">
      <c r="A172" s="5">
        <v>169</v>
      </c>
      <c r="B172" s="58">
        <v>25</v>
      </c>
      <c r="C172" s="59" t="s">
        <v>28</v>
      </c>
      <c r="D172" s="60" t="s">
        <v>208</v>
      </c>
      <c r="E172" s="59" t="s">
        <v>30</v>
      </c>
      <c r="F172" s="61">
        <v>5</v>
      </c>
      <c r="G172" s="65">
        <f>6.49*L2</f>
        <v>6.6111544939142544</v>
      </c>
      <c r="H172" s="63">
        <f t="shared" si="5"/>
        <v>7.9809857050532873</v>
      </c>
      <c r="I172" s="64">
        <f t="shared" si="4"/>
        <v>39.904928525266435</v>
      </c>
    </row>
    <row r="173" spans="1:9" ht="16.5" thickBot="1" x14ac:dyDescent="0.3">
      <c r="A173" s="5">
        <v>170</v>
      </c>
      <c r="B173" s="58">
        <v>11186</v>
      </c>
      <c r="C173" s="59" t="s">
        <v>45</v>
      </c>
      <c r="D173" s="60" t="s">
        <v>209</v>
      </c>
      <c r="E173" s="59" t="s">
        <v>159</v>
      </c>
      <c r="F173" s="61">
        <v>5</v>
      </c>
      <c r="G173" s="64">
        <v>394.16</v>
      </c>
      <c r="H173" s="63">
        <f t="shared" si="5"/>
        <v>475.82995200000005</v>
      </c>
      <c r="I173" s="64">
        <f t="shared" si="4"/>
        <v>2379.1497600000002</v>
      </c>
    </row>
    <row r="174" spans="1:9" ht="26.25" thickBot="1" x14ac:dyDescent="0.3">
      <c r="A174" s="5">
        <v>171</v>
      </c>
      <c r="B174" s="58">
        <v>38091</v>
      </c>
      <c r="C174" s="59" t="s">
        <v>45</v>
      </c>
      <c r="D174" s="60" t="s">
        <v>210</v>
      </c>
      <c r="E174" s="59" t="s">
        <v>58</v>
      </c>
      <c r="F174" s="61">
        <v>30</v>
      </c>
      <c r="G174" s="64">
        <v>2.5499999999999998</v>
      </c>
      <c r="H174" s="63">
        <f t="shared" si="5"/>
        <v>3.07836</v>
      </c>
      <c r="I174" s="64">
        <f t="shared" si="4"/>
        <v>92.350799999999992</v>
      </c>
    </row>
    <row r="175" spans="1:9" ht="26.25" thickBot="1" x14ac:dyDescent="0.3">
      <c r="A175" s="5">
        <v>172</v>
      </c>
      <c r="B175" s="58">
        <v>38095</v>
      </c>
      <c r="C175" s="59" t="s">
        <v>45</v>
      </c>
      <c r="D175" s="60" t="s">
        <v>211</v>
      </c>
      <c r="E175" s="59" t="s">
        <v>58</v>
      </c>
      <c r="F175" s="61">
        <v>30</v>
      </c>
      <c r="G175" s="64">
        <v>5.4</v>
      </c>
      <c r="H175" s="63">
        <f t="shared" si="5"/>
        <v>6.5188800000000002</v>
      </c>
      <c r="I175" s="64">
        <f t="shared" si="4"/>
        <v>195.56640000000002</v>
      </c>
    </row>
    <row r="176" spans="1:9" ht="26.25" thickBot="1" x14ac:dyDescent="0.3">
      <c r="A176" s="5">
        <v>173</v>
      </c>
      <c r="B176" s="58">
        <v>38092</v>
      </c>
      <c r="C176" s="59" t="s">
        <v>45</v>
      </c>
      <c r="D176" s="60" t="s">
        <v>212</v>
      </c>
      <c r="E176" s="59" t="s">
        <v>58</v>
      </c>
      <c r="F176" s="61">
        <v>30</v>
      </c>
      <c r="G176" s="64">
        <v>2.42</v>
      </c>
      <c r="H176" s="63">
        <f t="shared" si="5"/>
        <v>2.921424</v>
      </c>
      <c r="I176" s="64">
        <f t="shared" si="4"/>
        <v>87.642719999999997</v>
      </c>
    </row>
    <row r="177" spans="1:9" ht="26.25" thickBot="1" x14ac:dyDescent="0.3">
      <c r="A177" s="5">
        <v>174</v>
      </c>
      <c r="B177" s="58">
        <v>38093</v>
      </c>
      <c r="C177" s="59" t="s">
        <v>45</v>
      </c>
      <c r="D177" s="60" t="s">
        <v>213</v>
      </c>
      <c r="E177" s="59" t="s">
        <v>58</v>
      </c>
      <c r="F177" s="61">
        <v>30</v>
      </c>
      <c r="G177" s="64">
        <v>2.5</v>
      </c>
      <c r="H177" s="63">
        <f t="shared" si="5"/>
        <v>3.0179999999999998</v>
      </c>
      <c r="I177" s="64">
        <f t="shared" si="4"/>
        <v>90.539999999999992</v>
      </c>
    </row>
    <row r="178" spans="1:9" ht="26.25" thickBot="1" x14ac:dyDescent="0.3">
      <c r="A178" s="5">
        <v>175</v>
      </c>
      <c r="B178" s="58">
        <v>38096</v>
      </c>
      <c r="C178" s="59" t="s">
        <v>45</v>
      </c>
      <c r="D178" s="60" t="s">
        <v>214</v>
      </c>
      <c r="E178" s="59" t="s">
        <v>58</v>
      </c>
      <c r="F178" s="61">
        <v>30</v>
      </c>
      <c r="G178" s="64">
        <v>5.81</v>
      </c>
      <c r="H178" s="63">
        <f t="shared" si="5"/>
        <v>7.013831999999999</v>
      </c>
      <c r="I178" s="64">
        <f t="shared" si="4"/>
        <v>210.41495999999998</v>
      </c>
    </row>
    <row r="179" spans="1:9" ht="26.25" thickBot="1" x14ac:dyDescent="0.3">
      <c r="A179" s="5">
        <v>176</v>
      </c>
      <c r="B179" s="58">
        <v>38094</v>
      </c>
      <c r="C179" s="59" t="s">
        <v>45</v>
      </c>
      <c r="D179" s="60" t="s">
        <v>215</v>
      </c>
      <c r="E179" s="59" t="s">
        <v>58</v>
      </c>
      <c r="F179" s="61">
        <v>30</v>
      </c>
      <c r="G179" s="64">
        <v>3.06</v>
      </c>
      <c r="H179" s="63">
        <f t="shared" si="5"/>
        <v>3.694032</v>
      </c>
      <c r="I179" s="64">
        <f t="shared" si="4"/>
        <v>110.82096</v>
      </c>
    </row>
    <row r="180" spans="1:9" ht="26.25" thickBot="1" x14ac:dyDescent="0.3">
      <c r="A180" s="5">
        <v>177</v>
      </c>
      <c r="B180" s="58">
        <v>38097</v>
      </c>
      <c r="C180" s="59" t="s">
        <v>45</v>
      </c>
      <c r="D180" s="60" t="s">
        <v>216</v>
      </c>
      <c r="E180" s="59" t="s">
        <v>30</v>
      </c>
      <c r="F180" s="61">
        <v>30</v>
      </c>
      <c r="G180" s="64">
        <v>6.22</v>
      </c>
      <c r="H180" s="63">
        <f t="shared" si="5"/>
        <v>7.5087839999999995</v>
      </c>
      <c r="I180" s="64">
        <f t="shared" si="4"/>
        <v>225.26351999999997</v>
      </c>
    </row>
    <row r="181" spans="1:9" ht="26.25" thickBot="1" x14ac:dyDescent="0.3">
      <c r="A181" s="5">
        <v>178</v>
      </c>
      <c r="B181" s="58">
        <v>38098</v>
      </c>
      <c r="C181" s="59" t="s">
        <v>45</v>
      </c>
      <c r="D181" s="60" t="s">
        <v>217</v>
      </c>
      <c r="E181" s="59" t="s">
        <v>30</v>
      </c>
      <c r="F181" s="61">
        <v>30</v>
      </c>
      <c r="G181" s="64">
        <v>6.22</v>
      </c>
      <c r="H181" s="63">
        <f t="shared" si="5"/>
        <v>7.5087839999999995</v>
      </c>
      <c r="I181" s="64">
        <f t="shared" si="4"/>
        <v>225.26351999999997</v>
      </c>
    </row>
    <row r="182" spans="1:9" ht="31.5" customHeight="1" thickBot="1" x14ac:dyDescent="0.3">
      <c r="A182" s="5">
        <v>179</v>
      </c>
      <c r="B182" s="58">
        <v>38124</v>
      </c>
      <c r="C182" s="59" t="s">
        <v>45</v>
      </c>
      <c r="D182" s="60" t="s">
        <v>218</v>
      </c>
      <c r="E182" s="59" t="s">
        <v>30</v>
      </c>
      <c r="F182" s="61">
        <v>20</v>
      </c>
      <c r="G182" s="64">
        <v>29</v>
      </c>
      <c r="H182" s="63">
        <f t="shared" si="5"/>
        <v>35.008800000000001</v>
      </c>
      <c r="I182" s="64">
        <f t="shared" si="4"/>
        <v>700.17600000000004</v>
      </c>
    </row>
    <row r="183" spans="1:9" ht="16.5" thickBot="1" x14ac:dyDescent="0.3">
      <c r="A183" s="5">
        <v>180</v>
      </c>
      <c r="B183" s="58">
        <v>13</v>
      </c>
      <c r="C183" s="59" t="s">
        <v>45</v>
      </c>
      <c r="D183" s="60" t="s">
        <v>219</v>
      </c>
      <c r="E183" s="59" t="s">
        <v>63</v>
      </c>
      <c r="F183" s="61">
        <v>10</v>
      </c>
      <c r="G183" s="64">
        <v>18.41</v>
      </c>
      <c r="H183" s="63">
        <f t="shared" si="5"/>
        <v>22.224551999999999</v>
      </c>
      <c r="I183" s="64">
        <f t="shared" si="4"/>
        <v>222.24552</v>
      </c>
    </row>
    <row r="184" spans="1:9" ht="26.25" thickBot="1" x14ac:dyDescent="0.3">
      <c r="A184" s="5">
        <v>181</v>
      </c>
      <c r="B184" s="58">
        <v>26</v>
      </c>
      <c r="C184" s="59" t="s">
        <v>28</v>
      </c>
      <c r="D184" s="60" t="s">
        <v>220</v>
      </c>
      <c r="E184" s="59" t="s">
        <v>58</v>
      </c>
      <c r="F184" s="61">
        <v>15</v>
      </c>
      <c r="G184" s="65">
        <f>15*L2</f>
        <v>15.280018090710911</v>
      </c>
      <c r="H184" s="63">
        <f t="shared" si="5"/>
        <v>18.446037839106211</v>
      </c>
      <c r="I184" s="64">
        <f t="shared" si="4"/>
        <v>276.69056758659315</v>
      </c>
    </row>
    <row r="185" spans="1:9" ht="26.25" thickBot="1" x14ac:dyDescent="0.3">
      <c r="A185" s="5">
        <v>182</v>
      </c>
      <c r="B185" s="58">
        <v>27</v>
      </c>
      <c r="C185" s="59" t="s">
        <v>28</v>
      </c>
      <c r="D185" s="60" t="s">
        <v>221</v>
      </c>
      <c r="E185" s="59" t="s">
        <v>30</v>
      </c>
      <c r="F185" s="61">
        <v>15</v>
      </c>
      <c r="G185" s="65">
        <f>20*L2</f>
        <v>20.373357454281216</v>
      </c>
      <c r="H185" s="63">
        <f t="shared" si="5"/>
        <v>24.594717118808283</v>
      </c>
      <c r="I185" s="64">
        <f t="shared" si="4"/>
        <v>368.92075678212427</v>
      </c>
    </row>
    <row r="186" spans="1:9" ht="51.75" thickBot="1" x14ac:dyDescent="0.3">
      <c r="A186" s="5">
        <v>183</v>
      </c>
      <c r="B186" s="58">
        <v>38153</v>
      </c>
      <c r="C186" s="59" t="s">
        <v>45</v>
      </c>
      <c r="D186" s="60" t="s">
        <v>222</v>
      </c>
      <c r="E186" s="59" t="s">
        <v>223</v>
      </c>
      <c r="F186" s="61">
        <v>5</v>
      </c>
      <c r="G186" s="64">
        <v>53.93</v>
      </c>
      <c r="H186" s="63">
        <f t="shared" si="5"/>
        <v>65.104296000000005</v>
      </c>
      <c r="I186" s="64">
        <f t="shared" si="4"/>
        <v>325.52148</v>
      </c>
    </row>
    <row r="187" spans="1:9" ht="64.5" thickBot="1" x14ac:dyDescent="0.3">
      <c r="A187" s="5">
        <v>184</v>
      </c>
      <c r="B187" s="58">
        <v>43607</v>
      </c>
      <c r="C187" s="59" t="s">
        <v>45</v>
      </c>
      <c r="D187" s="60" t="s">
        <v>224</v>
      </c>
      <c r="E187" s="59" t="s">
        <v>223</v>
      </c>
      <c r="F187" s="61">
        <v>5</v>
      </c>
      <c r="G187" s="64">
        <v>102.01</v>
      </c>
      <c r="H187" s="63">
        <f t="shared" si="5"/>
        <v>123.146472</v>
      </c>
      <c r="I187" s="64">
        <f t="shared" si="4"/>
        <v>615.73235999999997</v>
      </c>
    </row>
    <row r="188" spans="1:9" ht="51.75" thickBot="1" x14ac:dyDescent="0.3">
      <c r="A188" s="5">
        <v>185</v>
      </c>
      <c r="B188" s="58">
        <v>3080</v>
      </c>
      <c r="C188" s="59" t="s">
        <v>45</v>
      </c>
      <c r="D188" s="60" t="s">
        <v>225</v>
      </c>
      <c r="E188" s="59" t="s">
        <v>223</v>
      </c>
      <c r="F188" s="61">
        <v>5</v>
      </c>
      <c r="G188" s="64">
        <v>68.59</v>
      </c>
      <c r="H188" s="63">
        <f t="shared" si="5"/>
        <v>82.801848000000007</v>
      </c>
      <c r="I188" s="64">
        <f t="shared" si="4"/>
        <v>414.00924000000003</v>
      </c>
    </row>
    <row r="189" spans="1:9" ht="51.75" thickBot="1" x14ac:dyDescent="0.3">
      <c r="A189" s="5">
        <v>186</v>
      </c>
      <c r="B189" s="58">
        <v>3081</v>
      </c>
      <c r="C189" s="59" t="s">
        <v>45</v>
      </c>
      <c r="D189" s="60" t="s">
        <v>226</v>
      </c>
      <c r="E189" s="59" t="s">
        <v>223</v>
      </c>
      <c r="F189" s="61">
        <v>5</v>
      </c>
      <c r="G189" s="64">
        <v>135.69999999999999</v>
      </c>
      <c r="H189" s="63">
        <f t="shared" si="5"/>
        <v>163.81703999999999</v>
      </c>
      <c r="I189" s="64">
        <f t="shared" ref="I189:I252" si="6">H189*F189</f>
        <v>819.08519999999999</v>
      </c>
    </row>
    <row r="190" spans="1:9" ht="51.75" thickBot="1" x14ac:dyDescent="0.3">
      <c r="A190" s="5">
        <v>187</v>
      </c>
      <c r="B190" s="58">
        <v>3090</v>
      </c>
      <c r="C190" s="59" t="s">
        <v>45</v>
      </c>
      <c r="D190" s="60" t="s">
        <v>227</v>
      </c>
      <c r="E190" s="59" t="s">
        <v>223</v>
      </c>
      <c r="F190" s="61">
        <v>5</v>
      </c>
      <c r="G190" s="64">
        <v>61.22</v>
      </c>
      <c r="H190" s="63">
        <f t="shared" si="5"/>
        <v>73.904783999999992</v>
      </c>
      <c r="I190" s="64">
        <f t="shared" si="6"/>
        <v>369.52391999999998</v>
      </c>
    </row>
    <row r="191" spans="1:9" ht="51.75" thickBot="1" x14ac:dyDescent="0.3">
      <c r="A191" s="5">
        <v>188</v>
      </c>
      <c r="B191" s="58">
        <v>43611</v>
      </c>
      <c r="C191" s="59" t="s">
        <v>45</v>
      </c>
      <c r="D191" s="60" t="s">
        <v>228</v>
      </c>
      <c r="E191" s="59" t="s">
        <v>223</v>
      </c>
      <c r="F191" s="61">
        <v>5</v>
      </c>
      <c r="G191" s="64">
        <v>101.59</v>
      </c>
      <c r="H191" s="63">
        <f t="shared" si="5"/>
        <v>122.639448</v>
      </c>
      <c r="I191" s="64">
        <f t="shared" si="6"/>
        <v>613.19723999999997</v>
      </c>
    </row>
    <row r="192" spans="1:9" ht="51.75" thickBot="1" x14ac:dyDescent="0.3">
      <c r="A192" s="5">
        <v>189</v>
      </c>
      <c r="B192" s="58">
        <v>3097</v>
      </c>
      <c r="C192" s="59" t="s">
        <v>45</v>
      </c>
      <c r="D192" s="60" t="s">
        <v>229</v>
      </c>
      <c r="E192" s="59" t="s">
        <v>223</v>
      </c>
      <c r="F192" s="61">
        <v>5</v>
      </c>
      <c r="G192" s="64">
        <v>76.790000000000006</v>
      </c>
      <c r="H192" s="63">
        <f t="shared" si="5"/>
        <v>92.700888000000006</v>
      </c>
      <c r="I192" s="64">
        <f t="shared" si="6"/>
        <v>463.50444000000005</v>
      </c>
    </row>
    <row r="193" spans="1:9" ht="51.75" thickBot="1" x14ac:dyDescent="0.3">
      <c r="A193" s="5">
        <v>190</v>
      </c>
      <c r="B193" s="58">
        <v>3099</v>
      </c>
      <c r="C193" s="59" t="s">
        <v>45</v>
      </c>
      <c r="D193" s="60" t="s">
        <v>230</v>
      </c>
      <c r="E193" s="59" t="s">
        <v>223</v>
      </c>
      <c r="F193" s="61">
        <v>5</v>
      </c>
      <c r="G193" s="64">
        <v>122.97</v>
      </c>
      <c r="H193" s="63">
        <f t="shared" si="5"/>
        <v>148.44938400000001</v>
      </c>
      <c r="I193" s="64">
        <f t="shared" si="6"/>
        <v>742.24692000000005</v>
      </c>
    </row>
    <row r="194" spans="1:9" ht="51.75" thickBot="1" x14ac:dyDescent="0.3">
      <c r="A194" s="5">
        <v>191</v>
      </c>
      <c r="B194" s="58">
        <v>38151</v>
      </c>
      <c r="C194" s="59" t="s">
        <v>45</v>
      </c>
      <c r="D194" s="60" t="s">
        <v>231</v>
      </c>
      <c r="E194" s="59" t="s">
        <v>223</v>
      </c>
      <c r="F194" s="61">
        <v>5</v>
      </c>
      <c r="G194" s="64">
        <v>89.15</v>
      </c>
      <c r="H194" s="63">
        <f t="shared" si="5"/>
        <v>107.62188</v>
      </c>
      <c r="I194" s="64">
        <f t="shared" si="6"/>
        <v>538.10940000000005</v>
      </c>
    </row>
    <row r="195" spans="1:9" ht="51.75" thickBot="1" x14ac:dyDescent="0.3">
      <c r="A195" s="5">
        <v>192</v>
      </c>
      <c r="B195" s="58">
        <v>38152</v>
      </c>
      <c r="C195" s="59" t="s">
        <v>45</v>
      </c>
      <c r="D195" s="60" t="s">
        <v>232</v>
      </c>
      <c r="E195" s="59" t="s">
        <v>223</v>
      </c>
      <c r="F195" s="61">
        <v>5</v>
      </c>
      <c r="G195" s="64">
        <v>143.80000000000001</v>
      </c>
      <c r="H195" s="63">
        <f t="shared" si="5"/>
        <v>173.59536000000003</v>
      </c>
      <c r="I195" s="64">
        <f t="shared" si="6"/>
        <v>867.97680000000014</v>
      </c>
    </row>
    <row r="196" spans="1:9" ht="51.75" thickBot="1" x14ac:dyDescent="0.3">
      <c r="A196" s="5">
        <v>193</v>
      </c>
      <c r="B196" s="58">
        <v>43610</v>
      </c>
      <c r="C196" s="59" t="s">
        <v>45</v>
      </c>
      <c r="D196" s="60" t="s">
        <v>233</v>
      </c>
      <c r="E196" s="59" t="s">
        <v>223</v>
      </c>
      <c r="F196" s="61">
        <v>5</v>
      </c>
      <c r="G196" s="64">
        <v>76.2</v>
      </c>
      <c r="H196" s="63">
        <f t="shared" ref="H196:H259" si="7">G196+(($G$503/100)*G196)</f>
        <v>91.988640000000004</v>
      </c>
      <c r="I196" s="64">
        <f t="shared" si="6"/>
        <v>459.94320000000005</v>
      </c>
    </row>
    <row r="197" spans="1:9" ht="51.75" thickBot="1" x14ac:dyDescent="0.3">
      <c r="A197" s="5">
        <v>194</v>
      </c>
      <c r="B197" s="58">
        <v>3093</v>
      </c>
      <c r="C197" s="59" t="s">
        <v>45</v>
      </c>
      <c r="D197" s="60" t="s">
        <v>234</v>
      </c>
      <c r="E197" s="59" t="s">
        <v>223</v>
      </c>
      <c r="F197" s="61">
        <v>5</v>
      </c>
      <c r="G197" s="64">
        <v>122.97</v>
      </c>
      <c r="H197" s="63">
        <f t="shared" si="7"/>
        <v>148.44938400000001</v>
      </c>
      <c r="I197" s="64">
        <f t="shared" si="6"/>
        <v>742.24692000000005</v>
      </c>
    </row>
    <row r="198" spans="1:9" ht="39" thickBot="1" x14ac:dyDescent="0.3">
      <c r="A198" s="5">
        <v>195</v>
      </c>
      <c r="B198" s="58">
        <v>3119</v>
      </c>
      <c r="C198" s="59" t="s">
        <v>45</v>
      </c>
      <c r="D198" s="60" t="s">
        <v>235</v>
      </c>
      <c r="E198" s="59" t="s">
        <v>30</v>
      </c>
      <c r="F198" s="61">
        <v>30</v>
      </c>
      <c r="G198" s="64">
        <v>2.63</v>
      </c>
      <c r="H198" s="63">
        <f t="shared" si="7"/>
        <v>3.1749359999999998</v>
      </c>
      <c r="I198" s="64">
        <f t="shared" si="6"/>
        <v>95.248079999999987</v>
      </c>
    </row>
    <row r="199" spans="1:9" ht="16.5" thickBot="1" x14ac:dyDescent="0.3">
      <c r="A199" s="5">
        <v>196</v>
      </c>
      <c r="B199" s="58">
        <v>28</v>
      </c>
      <c r="C199" s="59" t="s">
        <v>28</v>
      </c>
      <c r="D199" s="60" t="s">
        <v>236</v>
      </c>
      <c r="E199" s="59" t="s">
        <v>58</v>
      </c>
      <c r="F199" s="61">
        <v>50</v>
      </c>
      <c r="G199" s="65">
        <f>50.75*L2</f>
        <v>51.697394540238584</v>
      </c>
      <c r="H199" s="63">
        <f t="shared" si="7"/>
        <v>62.409094688976019</v>
      </c>
      <c r="I199" s="64">
        <f t="shared" si="6"/>
        <v>3120.454734448801</v>
      </c>
    </row>
    <row r="200" spans="1:9" ht="26.25" thickBot="1" x14ac:dyDescent="0.3">
      <c r="A200" s="5">
        <v>197</v>
      </c>
      <c r="B200" s="58">
        <v>39431</v>
      </c>
      <c r="C200" s="59" t="s">
        <v>45</v>
      </c>
      <c r="D200" s="60" t="s">
        <v>237</v>
      </c>
      <c r="E200" s="59" t="s">
        <v>125</v>
      </c>
      <c r="F200" s="61">
        <v>300</v>
      </c>
      <c r="G200" s="64">
        <v>0.31</v>
      </c>
      <c r="H200" s="63">
        <f t="shared" si="7"/>
        <v>0.37423200000000001</v>
      </c>
      <c r="I200" s="64">
        <f t="shared" si="6"/>
        <v>112.2696</v>
      </c>
    </row>
    <row r="201" spans="1:9" ht="26.25" thickBot="1" x14ac:dyDescent="0.3">
      <c r="A201" s="5">
        <v>198</v>
      </c>
      <c r="B201" s="58">
        <v>39432</v>
      </c>
      <c r="C201" s="59" t="s">
        <v>45</v>
      </c>
      <c r="D201" s="60" t="s">
        <v>238</v>
      </c>
      <c r="E201" s="59" t="s">
        <v>125</v>
      </c>
      <c r="F201" s="61">
        <v>100</v>
      </c>
      <c r="G201" s="64">
        <v>2.73</v>
      </c>
      <c r="H201" s="63">
        <f t="shared" si="7"/>
        <v>3.2956560000000001</v>
      </c>
      <c r="I201" s="64">
        <f t="shared" si="6"/>
        <v>329.56560000000002</v>
      </c>
    </row>
    <row r="202" spans="1:9" ht="39" thickBot="1" x14ac:dyDescent="0.3">
      <c r="A202" s="5">
        <v>199</v>
      </c>
      <c r="B202" s="58">
        <v>29</v>
      </c>
      <c r="C202" s="59" t="s">
        <v>28</v>
      </c>
      <c r="D202" s="1" t="s">
        <v>239</v>
      </c>
      <c r="E202" s="59" t="s">
        <v>58</v>
      </c>
      <c r="F202" s="61">
        <v>20</v>
      </c>
      <c r="G202" s="65">
        <f>20.12*L2</f>
        <v>20.495597599006903</v>
      </c>
      <c r="H202" s="63">
        <f t="shared" si="7"/>
        <v>24.742285421521132</v>
      </c>
      <c r="I202" s="64">
        <f t="shared" si="6"/>
        <v>494.84570843042263</v>
      </c>
    </row>
    <row r="203" spans="1:9" ht="26.25" thickBot="1" x14ac:dyDescent="0.3">
      <c r="A203" s="5">
        <v>200</v>
      </c>
      <c r="B203" s="58">
        <v>20111</v>
      </c>
      <c r="C203" s="59" t="s">
        <v>45</v>
      </c>
      <c r="D203" s="60" t="s">
        <v>240</v>
      </c>
      <c r="E203" s="59" t="s">
        <v>30</v>
      </c>
      <c r="F203" s="61">
        <v>100</v>
      </c>
      <c r="G203" s="64">
        <v>12.9</v>
      </c>
      <c r="H203" s="63">
        <f t="shared" si="7"/>
        <v>15.572880000000001</v>
      </c>
      <c r="I203" s="64">
        <f t="shared" si="6"/>
        <v>1557.2880000000002</v>
      </c>
    </row>
    <row r="204" spans="1:9" ht="26.25" thickBot="1" x14ac:dyDescent="0.3">
      <c r="A204" s="5">
        <v>201</v>
      </c>
      <c r="B204" s="58">
        <v>14153</v>
      </c>
      <c r="C204" s="59" t="s">
        <v>45</v>
      </c>
      <c r="D204" s="60" t="s">
        <v>241</v>
      </c>
      <c r="E204" s="59" t="s">
        <v>30</v>
      </c>
      <c r="F204" s="61">
        <v>5</v>
      </c>
      <c r="G204" s="64">
        <v>53.3</v>
      </c>
      <c r="H204" s="63">
        <f t="shared" si="7"/>
        <v>64.343760000000003</v>
      </c>
      <c r="I204" s="64">
        <f t="shared" si="6"/>
        <v>321.71879999999999</v>
      </c>
    </row>
    <row r="205" spans="1:9" ht="16.5" thickBot="1" x14ac:dyDescent="0.3">
      <c r="A205" s="5">
        <v>202</v>
      </c>
      <c r="B205" s="58">
        <v>3146</v>
      </c>
      <c r="C205" s="59" t="s">
        <v>45</v>
      </c>
      <c r="D205" s="60" t="s">
        <v>242</v>
      </c>
      <c r="E205" s="59" t="s">
        <v>30</v>
      </c>
      <c r="F205" s="61">
        <v>50</v>
      </c>
      <c r="G205" s="64">
        <v>4.5</v>
      </c>
      <c r="H205" s="63">
        <f t="shared" si="7"/>
        <v>5.4324000000000003</v>
      </c>
      <c r="I205" s="64">
        <f t="shared" si="6"/>
        <v>271.62</v>
      </c>
    </row>
    <row r="206" spans="1:9" ht="16.5" thickBot="1" x14ac:dyDescent="0.3">
      <c r="A206" s="5">
        <v>203</v>
      </c>
      <c r="B206" s="58">
        <v>3148</v>
      </c>
      <c r="C206" s="59" t="s">
        <v>45</v>
      </c>
      <c r="D206" s="60" t="s">
        <v>243</v>
      </c>
      <c r="E206" s="59" t="s">
        <v>30</v>
      </c>
      <c r="F206" s="61">
        <v>50</v>
      </c>
      <c r="G206" s="64">
        <v>16.59</v>
      </c>
      <c r="H206" s="63">
        <f t="shared" si="7"/>
        <v>20.027448</v>
      </c>
      <c r="I206" s="64">
        <f t="shared" si="6"/>
        <v>1001.3724</v>
      </c>
    </row>
    <row r="207" spans="1:9" ht="39" thickBot="1" x14ac:dyDescent="0.3">
      <c r="A207" s="5">
        <v>204</v>
      </c>
      <c r="B207" s="58">
        <v>39511</v>
      </c>
      <c r="C207" s="59" t="s">
        <v>45</v>
      </c>
      <c r="D207" s="60" t="s">
        <v>244</v>
      </c>
      <c r="E207" s="59" t="s">
        <v>159</v>
      </c>
      <c r="F207" s="61">
        <v>30</v>
      </c>
      <c r="G207" s="64">
        <v>101.77</v>
      </c>
      <c r="H207" s="63">
        <f t="shared" si="7"/>
        <v>122.85674399999999</v>
      </c>
      <c r="I207" s="64">
        <f t="shared" si="6"/>
        <v>3685.7023199999999</v>
      </c>
    </row>
    <row r="208" spans="1:9" ht="39" thickBot="1" x14ac:dyDescent="0.3">
      <c r="A208" s="5">
        <v>205</v>
      </c>
      <c r="B208" s="58">
        <v>39513</v>
      </c>
      <c r="C208" s="59" t="s">
        <v>45</v>
      </c>
      <c r="D208" s="60" t="s">
        <v>245</v>
      </c>
      <c r="E208" s="59" t="s">
        <v>159</v>
      </c>
      <c r="F208" s="61">
        <v>30</v>
      </c>
      <c r="G208" s="64">
        <v>109.15</v>
      </c>
      <c r="H208" s="63">
        <f t="shared" si="7"/>
        <v>131.76588000000001</v>
      </c>
      <c r="I208" s="64">
        <f t="shared" si="6"/>
        <v>3952.9764000000005</v>
      </c>
    </row>
    <row r="209" spans="1:9" ht="26.25" thickBot="1" x14ac:dyDescent="0.3">
      <c r="A209" s="5">
        <v>206</v>
      </c>
      <c r="B209" s="58">
        <v>3283</v>
      </c>
      <c r="C209" s="59" t="s">
        <v>45</v>
      </c>
      <c r="D209" s="60" t="s">
        <v>246</v>
      </c>
      <c r="E209" s="59" t="s">
        <v>159</v>
      </c>
      <c r="F209" s="61">
        <v>30</v>
      </c>
      <c r="G209" s="64">
        <v>32.56</v>
      </c>
      <c r="H209" s="63">
        <f t="shared" si="7"/>
        <v>39.306432000000001</v>
      </c>
      <c r="I209" s="64">
        <f t="shared" si="6"/>
        <v>1179.1929600000001</v>
      </c>
    </row>
    <row r="210" spans="1:9" ht="26.25" thickBot="1" x14ac:dyDescent="0.3">
      <c r="A210" s="5">
        <v>207</v>
      </c>
      <c r="B210" s="58">
        <v>36230</v>
      </c>
      <c r="C210" s="59" t="s">
        <v>45</v>
      </c>
      <c r="D210" s="60" t="s">
        <v>247</v>
      </c>
      <c r="E210" s="59" t="s">
        <v>159</v>
      </c>
      <c r="F210" s="61">
        <v>30</v>
      </c>
      <c r="G210" s="64">
        <v>37.450000000000003</v>
      </c>
      <c r="H210" s="63">
        <f t="shared" si="7"/>
        <v>45.20964</v>
      </c>
      <c r="I210" s="64">
        <f t="shared" si="6"/>
        <v>1356.2891999999999</v>
      </c>
    </row>
    <row r="211" spans="1:9" ht="26.25" thickBot="1" x14ac:dyDescent="0.3">
      <c r="A211" s="5">
        <v>208</v>
      </c>
      <c r="B211" s="58">
        <v>36238</v>
      </c>
      <c r="C211" s="59" t="s">
        <v>45</v>
      </c>
      <c r="D211" s="60" t="s">
        <v>248</v>
      </c>
      <c r="E211" s="59" t="s">
        <v>159</v>
      </c>
      <c r="F211" s="61">
        <v>30</v>
      </c>
      <c r="G211" s="64">
        <v>36.6</v>
      </c>
      <c r="H211" s="63">
        <f t="shared" si="7"/>
        <v>44.183520000000001</v>
      </c>
      <c r="I211" s="64">
        <f t="shared" si="6"/>
        <v>1325.5056</v>
      </c>
    </row>
    <row r="212" spans="1:9" ht="16.5" thickBot="1" x14ac:dyDescent="0.3">
      <c r="A212" s="5">
        <v>209</v>
      </c>
      <c r="B212" s="58">
        <v>7307</v>
      </c>
      <c r="C212" s="59" t="s">
        <v>45</v>
      </c>
      <c r="D212" s="60" t="s">
        <v>249</v>
      </c>
      <c r="E212" s="59" t="s">
        <v>67</v>
      </c>
      <c r="F212" s="61">
        <v>12</v>
      </c>
      <c r="G212" s="64">
        <v>38.950000000000003</v>
      </c>
      <c r="H212" s="63">
        <f t="shared" si="7"/>
        <v>47.020440000000001</v>
      </c>
      <c r="I212" s="64">
        <f t="shared" si="6"/>
        <v>564.24527999999998</v>
      </c>
    </row>
    <row r="213" spans="1:9" ht="16.5" thickBot="1" x14ac:dyDescent="0.3">
      <c r="A213" s="5">
        <v>210</v>
      </c>
      <c r="B213" s="58">
        <v>38122</v>
      </c>
      <c r="C213" s="59" t="s">
        <v>45</v>
      </c>
      <c r="D213" s="60" t="s">
        <v>250</v>
      </c>
      <c r="E213" s="59" t="s">
        <v>67</v>
      </c>
      <c r="F213" s="61">
        <v>12</v>
      </c>
      <c r="G213" s="64">
        <v>18.100000000000001</v>
      </c>
      <c r="H213" s="63">
        <f t="shared" si="7"/>
        <v>21.850320000000004</v>
      </c>
      <c r="I213" s="64">
        <f t="shared" si="6"/>
        <v>262.20384000000001</v>
      </c>
    </row>
    <row r="214" spans="1:9" ht="16.5" thickBot="1" x14ac:dyDescent="0.3">
      <c r="A214" s="5">
        <v>211</v>
      </c>
      <c r="B214" s="58">
        <v>3315</v>
      </c>
      <c r="C214" s="59" t="s">
        <v>45</v>
      </c>
      <c r="D214" s="60" t="s">
        <v>251</v>
      </c>
      <c r="E214" s="59" t="s">
        <v>63</v>
      </c>
      <c r="F214" s="61">
        <v>100</v>
      </c>
      <c r="G214" s="64">
        <v>0.78</v>
      </c>
      <c r="H214" s="63">
        <f t="shared" si="7"/>
        <v>0.94161600000000001</v>
      </c>
      <c r="I214" s="64">
        <f t="shared" si="6"/>
        <v>94.161600000000007</v>
      </c>
    </row>
    <row r="215" spans="1:9" ht="26.25" thickBot="1" x14ac:dyDescent="0.3">
      <c r="A215" s="5">
        <v>212</v>
      </c>
      <c r="B215" s="58">
        <v>11731</v>
      </c>
      <c r="C215" s="59" t="s">
        <v>45</v>
      </c>
      <c r="D215" s="60" t="s">
        <v>252</v>
      </c>
      <c r="E215" s="59" t="s">
        <v>30</v>
      </c>
      <c r="F215" s="61">
        <v>30</v>
      </c>
      <c r="G215" s="64">
        <v>10.02</v>
      </c>
      <c r="H215" s="63">
        <f t="shared" si="7"/>
        <v>12.096143999999999</v>
      </c>
      <c r="I215" s="64">
        <f t="shared" si="6"/>
        <v>362.88431999999995</v>
      </c>
    </row>
    <row r="216" spans="1:9" ht="26.25" thickBot="1" x14ac:dyDescent="0.3">
      <c r="A216" s="5">
        <v>213</v>
      </c>
      <c r="B216" s="58">
        <v>11732</v>
      </c>
      <c r="C216" s="59" t="s">
        <v>45</v>
      </c>
      <c r="D216" s="60" t="s">
        <v>253</v>
      </c>
      <c r="E216" s="59" t="s">
        <v>30</v>
      </c>
      <c r="F216" s="61">
        <v>30</v>
      </c>
      <c r="G216" s="64">
        <v>26.27</v>
      </c>
      <c r="H216" s="63">
        <f t="shared" si="7"/>
        <v>31.713144</v>
      </c>
      <c r="I216" s="64">
        <f t="shared" si="6"/>
        <v>951.39431999999999</v>
      </c>
    </row>
    <row r="217" spans="1:9" ht="26.25" thickBot="1" x14ac:dyDescent="0.3">
      <c r="A217" s="5">
        <v>214</v>
      </c>
      <c r="B217" s="58">
        <v>140</v>
      </c>
      <c r="C217" s="59" t="s">
        <v>45</v>
      </c>
      <c r="D217" s="60" t="s">
        <v>254</v>
      </c>
      <c r="E217" s="59" t="s">
        <v>63</v>
      </c>
      <c r="F217" s="61">
        <v>50</v>
      </c>
      <c r="G217" s="64">
        <v>18.38</v>
      </c>
      <c r="H217" s="63">
        <f t="shared" si="7"/>
        <v>22.188336</v>
      </c>
      <c r="I217" s="64">
        <f t="shared" si="6"/>
        <v>1109.4168</v>
      </c>
    </row>
    <row r="218" spans="1:9" ht="26.25" thickBot="1" x14ac:dyDescent="0.3">
      <c r="A218" s="5">
        <v>215</v>
      </c>
      <c r="B218" s="58">
        <v>38078</v>
      </c>
      <c r="C218" s="59" t="s">
        <v>45</v>
      </c>
      <c r="D218" s="60" t="s">
        <v>255</v>
      </c>
      <c r="E218" s="59" t="s">
        <v>30</v>
      </c>
      <c r="F218" s="61">
        <v>20</v>
      </c>
      <c r="G218" s="64">
        <v>17.34</v>
      </c>
      <c r="H218" s="63">
        <f t="shared" si="7"/>
        <v>20.932848</v>
      </c>
      <c r="I218" s="64">
        <f t="shared" si="6"/>
        <v>418.65696000000003</v>
      </c>
    </row>
    <row r="219" spans="1:9" ht="26.25" thickBot="1" x14ac:dyDescent="0.3">
      <c r="A219" s="5">
        <v>216</v>
      </c>
      <c r="B219" s="58">
        <v>38063</v>
      </c>
      <c r="C219" s="59" t="s">
        <v>45</v>
      </c>
      <c r="D219" s="60" t="s">
        <v>256</v>
      </c>
      <c r="E219" s="59" t="s">
        <v>30</v>
      </c>
      <c r="F219" s="61">
        <v>20</v>
      </c>
      <c r="G219" s="64">
        <v>10.1</v>
      </c>
      <c r="H219" s="63">
        <f t="shared" si="7"/>
        <v>12.19272</v>
      </c>
      <c r="I219" s="64">
        <f t="shared" si="6"/>
        <v>243.8544</v>
      </c>
    </row>
    <row r="220" spans="1:9" ht="39" thickBot="1" x14ac:dyDescent="0.3">
      <c r="A220" s="5">
        <v>217</v>
      </c>
      <c r="B220" s="58">
        <v>38080</v>
      </c>
      <c r="C220" s="59" t="s">
        <v>45</v>
      </c>
      <c r="D220" s="60" t="s">
        <v>257</v>
      </c>
      <c r="E220" s="59" t="s">
        <v>30</v>
      </c>
      <c r="F220" s="61">
        <v>20</v>
      </c>
      <c r="G220" s="64">
        <v>30.11</v>
      </c>
      <c r="H220" s="63">
        <f t="shared" si="7"/>
        <v>36.348792000000003</v>
      </c>
      <c r="I220" s="64">
        <f t="shared" si="6"/>
        <v>726.97584000000006</v>
      </c>
    </row>
    <row r="221" spans="1:9" ht="39" thickBot="1" x14ac:dyDescent="0.3">
      <c r="A221" s="5">
        <v>218</v>
      </c>
      <c r="B221" s="58">
        <v>38069</v>
      </c>
      <c r="C221" s="59" t="s">
        <v>45</v>
      </c>
      <c r="D221" s="60" t="s">
        <v>258</v>
      </c>
      <c r="E221" s="59" t="s">
        <v>30</v>
      </c>
      <c r="F221" s="61">
        <v>20</v>
      </c>
      <c r="G221" s="64">
        <v>16.47</v>
      </c>
      <c r="H221" s="63">
        <f t="shared" si="7"/>
        <v>19.882583999999998</v>
      </c>
      <c r="I221" s="64">
        <f t="shared" si="6"/>
        <v>397.65167999999994</v>
      </c>
    </row>
    <row r="222" spans="1:9" ht="26.25" thickBot="1" x14ac:dyDescent="0.3">
      <c r="A222" s="5">
        <v>219</v>
      </c>
      <c r="B222" s="58">
        <v>38077</v>
      </c>
      <c r="C222" s="59" t="s">
        <v>45</v>
      </c>
      <c r="D222" s="60" t="s">
        <v>259</v>
      </c>
      <c r="E222" s="59" t="s">
        <v>30</v>
      </c>
      <c r="F222" s="61">
        <v>20</v>
      </c>
      <c r="G222" s="64">
        <v>16.09</v>
      </c>
      <c r="H222" s="63">
        <f t="shared" si="7"/>
        <v>19.423848</v>
      </c>
      <c r="I222" s="64">
        <f t="shared" si="6"/>
        <v>388.47695999999996</v>
      </c>
    </row>
    <row r="223" spans="1:9" ht="39" thickBot="1" x14ac:dyDescent="0.3">
      <c r="A223" s="5">
        <v>220</v>
      </c>
      <c r="B223" s="58">
        <v>38073</v>
      </c>
      <c r="C223" s="59" t="s">
        <v>45</v>
      </c>
      <c r="D223" s="60" t="s">
        <v>260</v>
      </c>
      <c r="E223" s="59" t="s">
        <v>30</v>
      </c>
      <c r="F223" s="61">
        <v>20</v>
      </c>
      <c r="G223" s="64">
        <v>24.52</v>
      </c>
      <c r="H223" s="63">
        <f t="shared" si="7"/>
        <v>29.600543999999999</v>
      </c>
      <c r="I223" s="64">
        <f t="shared" si="6"/>
        <v>592.01088000000004</v>
      </c>
    </row>
    <row r="224" spans="1:9" ht="26.25" thickBot="1" x14ac:dyDescent="0.3">
      <c r="A224" s="5">
        <v>221</v>
      </c>
      <c r="B224" s="58">
        <v>38062</v>
      </c>
      <c r="C224" s="59" t="s">
        <v>45</v>
      </c>
      <c r="D224" s="60" t="s">
        <v>261</v>
      </c>
      <c r="E224" s="59" t="s">
        <v>30</v>
      </c>
      <c r="F224" s="61">
        <v>20</v>
      </c>
      <c r="G224" s="64">
        <v>7.42</v>
      </c>
      <c r="H224" s="63">
        <f t="shared" si="7"/>
        <v>8.9574239999999996</v>
      </c>
      <c r="I224" s="64">
        <f t="shared" si="6"/>
        <v>179.14848000000001</v>
      </c>
    </row>
    <row r="225" spans="1:9" ht="39" thickBot="1" x14ac:dyDescent="0.3">
      <c r="A225" s="5">
        <v>222</v>
      </c>
      <c r="B225" s="58">
        <v>38081</v>
      </c>
      <c r="C225" s="59" t="s">
        <v>45</v>
      </c>
      <c r="D225" s="60" t="s">
        <v>262</v>
      </c>
      <c r="E225" s="59" t="s">
        <v>30</v>
      </c>
      <c r="F225" s="61">
        <v>20</v>
      </c>
      <c r="G225" s="64">
        <v>25.54</v>
      </c>
      <c r="H225" s="63">
        <f t="shared" si="7"/>
        <v>30.831887999999999</v>
      </c>
      <c r="I225" s="64">
        <f t="shared" si="6"/>
        <v>616.63775999999996</v>
      </c>
    </row>
    <row r="226" spans="1:9" ht="26.25" thickBot="1" x14ac:dyDescent="0.3">
      <c r="A226" s="5">
        <v>223</v>
      </c>
      <c r="B226" s="58">
        <v>38070</v>
      </c>
      <c r="C226" s="59" t="s">
        <v>45</v>
      </c>
      <c r="D226" s="60" t="s">
        <v>263</v>
      </c>
      <c r="E226" s="59" t="s">
        <v>30</v>
      </c>
      <c r="F226" s="61">
        <v>20</v>
      </c>
      <c r="G226" s="64">
        <v>17.600000000000001</v>
      </c>
      <c r="H226" s="63">
        <f t="shared" si="7"/>
        <v>21.246720000000003</v>
      </c>
      <c r="I226" s="64">
        <f t="shared" si="6"/>
        <v>424.9344000000001</v>
      </c>
    </row>
    <row r="227" spans="1:9" ht="26.25" thickBot="1" x14ac:dyDescent="0.3">
      <c r="A227" s="5">
        <v>224</v>
      </c>
      <c r="B227" s="58">
        <v>38074</v>
      </c>
      <c r="C227" s="59" t="s">
        <v>45</v>
      </c>
      <c r="D227" s="60" t="s">
        <v>264</v>
      </c>
      <c r="E227" s="59" t="s">
        <v>30</v>
      </c>
      <c r="F227" s="61">
        <v>20</v>
      </c>
      <c r="G227" s="64">
        <v>26.76</v>
      </c>
      <c r="H227" s="63">
        <f t="shared" si="7"/>
        <v>32.304672000000004</v>
      </c>
      <c r="I227" s="64">
        <f t="shared" si="6"/>
        <v>646.0934400000001</v>
      </c>
    </row>
    <row r="228" spans="1:9" ht="39" thickBot="1" x14ac:dyDescent="0.3">
      <c r="A228" s="5">
        <v>225</v>
      </c>
      <c r="B228" s="58">
        <v>38079</v>
      </c>
      <c r="C228" s="59" t="s">
        <v>45</v>
      </c>
      <c r="D228" s="60" t="s">
        <v>265</v>
      </c>
      <c r="E228" s="59" t="s">
        <v>30</v>
      </c>
      <c r="F228" s="61">
        <v>20</v>
      </c>
      <c r="G228" s="64">
        <v>22.97</v>
      </c>
      <c r="H228" s="63">
        <f t="shared" si="7"/>
        <v>27.729384</v>
      </c>
      <c r="I228" s="64">
        <f t="shared" si="6"/>
        <v>554.58767999999998</v>
      </c>
    </row>
    <row r="229" spans="1:9" ht="39" thickBot="1" x14ac:dyDescent="0.3">
      <c r="A229" s="5">
        <v>226</v>
      </c>
      <c r="B229" s="58">
        <v>38072</v>
      </c>
      <c r="C229" s="59" t="s">
        <v>45</v>
      </c>
      <c r="D229" s="60" t="s">
        <v>266</v>
      </c>
      <c r="E229" s="59" t="s">
        <v>30</v>
      </c>
      <c r="F229" s="61">
        <v>20</v>
      </c>
      <c r="G229" s="64">
        <v>22.07</v>
      </c>
      <c r="H229" s="63">
        <f t="shared" si="7"/>
        <v>26.642904000000001</v>
      </c>
      <c r="I229" s="64">
        <f t="shared" si="6"/>
        <v>532.85807999999997</v>
      </c>
    </row>
    <row r="230" spans="1:9" ht="26.25" thickBot="1" x14ac:dyDescent="0.3">
      <c r="A230" s="5">
        <v>227</v>
      </c>
      <c r="B230" s="58">
        <v>38068</v>
      </c>
      <c r="C230" s="59" t="s">
        <v>45</v>
      </c>
      <c r="D230" s="60" t="s">
        <v>267</v>
      </c>
      <c r="E230" s="59" t="s">
        <v>30</v>
      </c>
      <c r="F230" s="61">
        <v>20</v>
      </c>
      <c r="G230" s="64">
        <v>15.24</v>
      </c>
      <c r="H230" s="63">
        <f t="shared" si="7"/>
        <v>18.397728000000001</v>
      </c>
      <c r="I230" s="64">
        <f t="shared" si="6"/>
        <v>367.95456000000001</v>
      </c>
    </row>
    <row r="231" spans="1:9" ht="26.25" thickBot="1" x14ac:dyDescent="0.3">
      <c r="A231" s="5">
        <v>228</v>
      </c>
      <c r="B231" s="58">
        <v>38071</v>
      </c>
      <c r="C231" s="59" t="s">
        <v>45</v>
      </c>
      <c r="D231" s="60" t="s">
        <v>268</v>
      </c>
      <c r="E231" s="59" t="s">
        <v>30</v>
      </c>
      <c r="F231" s="61">
        <v>20</v>
      </c>
      <c r="G231" s="64">
        <v>18.22</v>
      </c>
      <c r="H231" s="63">
        <f t="shared" si="7"/>
        <v>21.995183999999998</v>
      </c>
      <c r="I231" s="64">
        <f t="shared" si="6"/>
        <v>439.90367999999995</v>
      </c>
    </row>
    <row r="232" spans="1:9" ht="16.5" thickBot="1" x14ac:dyDescent="0.3">
      <c r="A232" s="5">
        <v>229</v>
      </c>
      <c r="B232" s="58">
        <v>3542</v>
      </c>
      <c r="C232" s="59" t="s">
        <v>45</v>
      </c>
      <c r="D232" s="60" t="s">
        <v>269</v>
      </c>
      <c r="E232" s="59" t="s">
        <v>30</v>
      </c>
      <c r="F232" s="61">
        <v>10</v>
      </c>
      <c r="G232" s="64">
        <v>0.64</v>
      </c>
      <c r="H232" s="63">
        <f t="shared" si="7"/>
        <v>0.77260799999999996</v>
      </c>
      <c r="I232" s="64">
        <f t="shared" si="6"/>
        <v>7.7260799999999996</v>
      </c>
    </row>
    <row r="233" spans="1:9" ht="16.5" thickBot="1" x14ac:dyDescent="0.3">
      <c r="A233" s="5">
        <v>230</v>
      </c>
      <c r="B233" s="58">
        <v>3529</v>
      </c>
      <c r="C233" s="59" t="s">
        <v>45</v>
      </c>
      <c r="D233" s="60" t="s">
        <v>270</v>
      </c>
      <c r="E233" s="59" t="s">
        <v>30</v>
      </c>
      <c r="F233" s="61">
        <v>10</v>
      </c>
      <c r="G233" s="64">
        <v>0.78</v>
      </c>
      <c r="H233" s="63">
        <f t="shared" si="7"/>
        <v>0.94161600000000001</v>
      </c>
      <c r="I233" s="64">
        <f t="shared" si="6"/>
        <v>9.4161599999999996</v>
      </c>
    </row>
    <row r="234" spans="1:9" ht="16.5" thickBot="1" x14ac:dyDescent="0.3">
      <c r="A234" s="5">
        <v>231</v>
      </c>
      <c r="B234" s="58">
        <v>3536</v>
      </c>
      <c r="C234" s="59" t="s">
        <v>45</v>
      </c>
      <c r="D234" s="60" t="s">
        <v>271</v>
      </c>
      <c r="E234" s="59" t="s">
        <v>30</v>
      </c>
      <c r="F234" s="61">
        <v>10</v>
      </c>
      <c r="G234" s="64">
        <v>2.61</v>
      </c>
      <c r="H234" s="63">
        <f t="shared" si="7"/>
        <v>3.150792</v>
      </c>
      <c r="I234" s="64">
        <f t="shared" si="6"/>
        <v>31.507919999999999</v>
      </c>
    </row>
    <row r="235" spans="1:9" ht="16.5" thickBot="1" x14ac:dyDescent="0.3">
      <c r="A235" s="5">
        <v>232</v>
      </c>
      <c r="B235" s="58">
        <v>3535</v>
      </c>
      <c r="C235" s="59" t="s">
        <v>45</v>
      </c>
      <c r="D235" s="60" t="s">
        <v>272</v>
      </c>
      <c r="E235" s="59" t="s">
        <v>30</v>
      </c>
      <c r="F235" s="61">
        <v>10</v>
      </c>
      <c r="G235" s="64">
        <v>6.37</v>
      </c>
      <c r="H235" s="63">
        <f t="shared" si="7"/>
        <v>7.689864</v>
      </c>
      <c r="I235" s="64">
        <f t="shared" si="6"/>
        <v>76.89864</v>
      </c>
    </row>
    <row r="236" spans="1:9" ht="16.5" thickBot="1" x14ac:dyDescent="0.3">
      <c r="A236" s="5">
        <v>233</v>
      </c>
      <c r="B236" s="58">
        <v>3540</v>
      </c>
      <c r="C236" s="59" t="s">
        <v>45</v>
      </c>
      <c r="D236" s="60" t="s">
        <v>273</v>
      </c>
      <c r="E236" s="59" t="s">
        <v>30</v>
      </c>
      <c r="F236" s="61">
        <v>10</v>
      </c>
      <c r="G236" s="64">
        <v>5.39</v>
      </c>
      <c r="H236" s="63">
        <f t="shared" si="7"/>
        <v>6.5068079999999995</v>
      </c>
      <c r="I236" s="64">
        <f t="shared" si="6"/>
        <v>65.068079999999995</v>
      </c>
    </row>
    <row r="237" spans="1:9" ht="26.25" thickBot="1" x14ac:dyDescent="0.3">
      <c r="A237" s="5">
        <v>234</v>
      </c>
      <c r="B237" s="58">
        <v>3515</v>
      </c>
      <c r="C237" s="59" t="s">
        <v>45</v>
      </c>
      <c r="D237" s="60" t="s">
        <v>274</v>
      </c>
      <c r="E237" s="59" t="s">
        <v>30</v>
      </c>
      <c r="F237" s="61">
        <v>10</v>
      </c>
      <c r="G237" s="64">
        <v>7.03</v>
      </c>
      <c r="H237" s="63">
        <f t="shared" si="7"/>
        <v>8.4866159999999997</v>
      </c>
      <c r="I237" s="64">
        <f t="shared" si="6"/>
        <v>84.866159999999994</v>
      </c>
    </row>
    <row r="238" spans="1:9" ht="26.25" thickBot="1" x14ac:dyDescent="0.3">
      <c r="A238" s="5">
        <v>235</v>
      </c>
      <c r="B238" s="58">
        <v>20147</v>
      </c>
      <c r="C238" s="59" t="s">
        <v>45</v>
      </c>
      <c r="D238" s="60" t="s">
        <v>275</v>
      </c>
      <c r="E238" s="59" t="s">
        <v>30</v>
      </c>
      <c r="F238" s="61">
        <v>10</v>
      </c>
      <c r="G238" s="64">
        <v>5.78</v>
      </c>
      <c r="H238" s="63">
        <f t="shared" si="7"/>
        <v>6.9776160000000003</v>
      </c>
      <c r="I238" s="64">
        <f t="shared" si="6"/>
        <v>69.776160000000004</v>
      </c>
    </row>
    <row r="239" spans="1:9" ht="26.25" thickBot="1" x14ac:dyDescent="0.3">
      <c r="A239" s="5">
        <v>236</v>
      </c>
      <c r="B239" s="58">
        <v>3524</v>
      </c>
      <c r="C239" s="59" t="s">
        <v>45</v>
      </c>
      <c r="D239" s="60" t="s">
        <v>276</v>
      </c>
      <c r="E239" s="59" t="s">
        <v>30</v>
      </c>
      <c r="F239" s="61">
        <v>10</v>
      </c>
      <c r="G239" s="64">
        <v>8.69</v>
      </c>
      <c r="H239" s="63">
        <f t="shared" si="7"/>
        <v>10.490568</v>
      </c>
      <c r="I239" s="64">
        <f t="shared" si="6"/>
        <v>104.90567999999999</v>
      </c>
    </row>
    <row r="240" spans="1:9" ht="26.25" thickBot="1" x14ac:dyDescent="0.3">
      <c r="A240" s="5">
        <v>237</v>
      </c>
      <c r="B240" s="58">
        <v>3516</v>
      </c>
      <c r="C240" s="59" t="s">
        <v>45</v>
      </c>
      <c r="D240" s="60" t="s">
        <v>277</v>
      </c>
      <c r="E240" s="59" t="s">
        <v>58</v>
      </c>
      <c r="F240" s="61">
        <v>10</v>
      </c>
      <c r="G240" s="64">
        <v>2.56</v>
      </c>
      <c r="H240" s="63">
        <f t="shared" si="7"/>
        <v>3.0904319999999998</v>
      </c>
      <c r="I240" s="64">
        <f t="shared" si="6"/>
        <v>30.904319999999998</v>
      </c>
    </row>
    <row r="241" spans="1:9" ht="26.25" thickBot="1" x14ac:dyDescent="0.3">
      <c r="A241" s="5">
        <v>238</v>
      </c>
      <c r="B241" s="58">
        <v>3517</v>
      </c>
      <c r="C241" s="59" t="s">
        <v>45</v>
      </c>
      <c r="D241" s="60" t="s">
        <v>278</v>
      </c>
      <c r="E241" s="59" t="s">
        <v>58</v>
      </c>
      <c r="F241" s="61">
        <v>10</v>
      </c>
      <c r="G241" s="64">
        <v>2.31</v>
      </c>
      <c r="H241" s="63">
        <f t="shared" si="7"/>
        <v>2.7886320000000002</v>
      </c>
      <c r="I241" s="64">
        <f t="shared" si="6"/>
        <v>27.886320000000001</v>
      </c>
    </row>
    <row r="242" spans="1:9" ht="26.25" thickBot="1" x14ac:dyDescent="0.3">
      <c r="A242" s="5">
        <v>239</v>
      </c>
      <c r="B242" s="58">
        <v>3528</v>
      </c>
      <c r="C242" s="59" t="s">
        <v>45</v>
      </c>
      <c r="D242" s="60" t="s">
        <v>279</v>
      </c>
      <c r="E242" s="59" t="s">
        <v>58</v>
      </c>
      <c r="F242" s="61">
        <v>10</v>
      </c>
      <c r="G242" s="64">
        <v>10.01</v>
      </c>
      <c r="H242" s="63">
        <f t="shared" si="7"/>
        <v>12.084071999999999</v>
      </c>
      <c r="I242" s="64">
        <f t="shared" si="6"/>
        <v>120.84071999999999</v>
      </c>
    </row>
    <row r="243" spans="1:9" ht="26.25" thickBot="1" x14ac:dyDescent="0.3">
      <c r="A243" s="5">
        <v>240</v>
      </c>
      <c r="B243" s="58">
        <v>37952</v>
      </c>
      <c r="C243" s="59" t="s">
        <v>45</v>
      </c>
      <c r="D243" s="60" t="s">
        <v>280</v>
      </c>
      <c r="E243" s="59" t="s">
        <v>58</v>
      </c>
      <c r="F243" s="61">
        <v>10</v>
      </c>
      <c r="G243" s="64">
        <v>71.7</v>
      </c>
      <c r="H243" s="63">
        <f t="shared" si="7"/>
        <v>86.556240000000003</v>
      </c>
      <c r="I243" s="64">
        <f t="shared" si="6"/>
        <v>865.56240000000003</v>
      </c>
    </row>
    <row r="244" spans="1:9" ht="26.25" thickBot="1" x14ac:dyDescent="0.3">
      <c r="A244" s="5">
        <v>241</v>
      </c>
      <c r="B244" s="58">
        <v>37951</v>
      </c>
      <c r="C244" s="59" t="s">
        <v>45</v>
      </c>
      <c r="D244" s="60" t="s">
        <v>281</v>
      </c>
      <c r="E244" s="59" t="s">
        <v>58</v>
      </c>
      <c r="F244" s="61">
        <v>10</v>
      </c>
      <c r="G244" s="64">
        <v>2.7</v>
      </c>
      <c r="H244" s="63">
        <f t="shared" si="7"/>
        <v>3.2594400000000001</v>
      </c>
      <c r="I244" s="64">
        <f t="shared" si="6"/>
        <v>32.5944</v>
      </c>
    </row>
    <row r="245" spans="1:9" ht="26.25" thickBot="1" x14ac:dyDescent="0.3">
      <c r="A245" s="5">
        <v>242</v>
      </c>
      <c r="B245" s="58">
        <v>3518</v>
      </c>
      <c r="C245" s="59" t="s">
        <v>45</v>
      </c>
      <c r="D245" s="60" t="s">
        <v>282</v>
      </c>
      <c r="E245" s="59" t="s">
        <v>58</v>
      </c>
      <c r="F245" s="61">
        <v>10</v>
      </c>
      <c r="G245" s="64">
        <v>4.1500000000000004</v>
      </c>
      <c r="H245" s="63">
        <f t="shared" si="7"/>
        <v>5.0098800000000008</v>
      </c>
      <c r="I245" s="64">
        <f t="shared" si="6"/>
        <v>50.098800000000011</v>
      </c>
    </row>
    <row r="246" spans="1:9" ht="26.25" thickBot="1" x14ac:dyDescent="0.3">
      <c r="A246" s="5">
        <v>243</v>
      </c>
      <c r="B246" s="58">
        <v>3519</v>
      </c>
      <c r="C246" s="59" t="s">
        <v>45</v>
      </c>
      <c r="D246" s="60" t="s">
        <v>283</v>
      </c>
      <c r="E246" s="59" t="s">
        <v>58</v>
      </c>
      <c r="F246" s="61">
        <v>10</v>
      </c>
      <c r="G246" s="64">
        <v>8.68</v>
      </c>
      <c r="H246" s="63">
        <f t="shared" si="7"/>
        <v>10.478496</v>
      </c>
      <c r="I246" s="64">
        <f t="shared" si="6"/>
        <v>104.78496</v>
      </c>
    </row>
    <row r="247" spans="1:9" ht="26.25" thickBot="1" x14ac:dyDescent="0.3">
      <c r="A247" s="5">
        <v>244</v>
      </c>
      <c r="B247" s="58">
        <v>3520</v>
      </c>
      <c r="C247" s="59" t="s">
        <v>45</v>
      </c>
      <c r="D247" s="60" t="s">
        <v>284</v>
      </c>
      <c r="E247" s="59" t="s">
        <v>58</v>
      </c>
      <c r="F247" s="61">
        <v>10</v>
      </c>
      <c r="G247" s="64">
        <v>9.09</v>
      </c>
      <c r="H247" s="63">
        <f t="shared" si="7"/>
        <v>10.973447999999999</v>
      </c>
      <c r="I247" s="64">
        <f t="shared" si="6"/>
        <v>109.73447999999999</v>
      </c>
    </row>
    <row r="248" spans="1:9" ht="26.25" thickBot="1" x14ac:dyDescent="0.3">
      <c r="A248" s="5">
        <v>245</v>
      </c>
      <c r="B248" s="58">
        <v>37950</v>
      </c>
      <c r="C248" s="59" t="s">
        <v>45</v>
      </c>
      <c r="D248" s="60" t="s">
        <v>285</v>
      </c>
      <c r="E248" s="59" t="s">
        <v>58</v>
      </c>
      <c r="F248" s="61">
        <v>10</v>
      </c>
      <c r="G248" s="64">
        <v>66.010000000000005</v>
      </c>
      <c r="H248" s="63">
        <f t="shared" si="7"/>
        <v>79.687272000000007</v>
      </c>
      <c r="I248" s="64">
        <f t="shared" si="6"/>
        <v>796.87272000000007</v>
      </c>
    </row>
    <row r="249" spans="1:9" ht="26.25" thickBot="1" x14ac:dyDescent="0.3">
      <c r="A249" s="5">
        <v>246</v>
      </c>
      <c r="B249" s="58">
        <v>37949</v>
      </c>
      <c r="C249" s="59" t="s">
        <v>45</v>
      </c>
      <c r="D249" s="60" t="s">
        <v>286</v>
      </c>
      <c r="E249" s="59" t="s">
        <v>58</v>
      </c>
      <c r="F249" s="61">
        <v>10</v>
      </c>
      <c r="G249" s="64">
        <v>2.4300000000000002</v>
      </c>
      <c r="H249" s="63">
        <f t="shared" si="7"/>
        <v>2.9334960000000003</v>
      </c>
      <c r="I249" s="64">
        <f t="shared" si="6"/>
        <v>29.334960000000002</v>
      </c>
    </row>
    <row r="250" spans="1:9" ht="26.25" thickBot="1" x14ac:dyDescent="0.3">
      <c r="A250" s="5">
        <v>247</v>
      </c>
      <c r="B250" s="58">
        <v>3526</v>
      </c>
      <c r="C250" s="59" t="s">
        <v>45</v>
      </c>
      <c r="D250" s="60" t="s">
        <v>287</v>
      </c>
      <c r="E250" s="59" t="s">
        <v>58</v>
      </c>
      <c r="F250" s="61">
        <v>10</v>
      </c>
      <c r="G250" s="64">
        <v>3.35</v>
      </c>
      <c r="H250" s="63">
        <f t="shared" si="7"/>
        <v>4.0441200000000004</v>
      </c>
      <c r="I250" s="64">
        <f t="shared" si="6"/>
        <v>40.441200000000002</v>
      </c>
    </row>
    <row r="251" spans="1:9" ht="26.25" thickBot="1" x14ac:dyDescent="0.3">
      <c r="A251" s="5">
        <v>248</v>
      </c>
      <c r="B251" s="58">
        <v>3509</v>
      </c>
      <c r="C251" s="59" t="s">
        <v>45</v>
      </c>
      <c r="D251" s="60" t="s">
        <v>288</v>
      </c>
      <c r="E251" s="59" t="s">
        <v>58</v>
      </c>
      <c r="F251" s="61">
        <v>10</v>
      </c>
      <c r="G251" s="64">
        <v>7.61</v>
      </c>
      <c r="H251" s="63">
        <f t="shared" si="7"/>
        <v>9.1867920000000005</v>
      </c>
      <c r="I251" s="64">
        <f t="shared" si="6"/>
        <v>91.867919999999998</v>
      </c>
    </row>
    <row r="252" spans="1:9" ht="16.5" thickBot="1" x14ac:dyDescent="0.3">
      <c r="A252" s="5">
        <v>249</v>
      </c>
      <c r="B252" s="58">
        <v>3499</v>
      </c>
      <c r="C252" s="59" t="s">
        <v>45</v>
      </c>
      <c r="D252" s="60" t="s">
        <v>289</v>
      </c>
      <c r="E252" s="59" t="s">
        <v>30</v>
      </c>
      <c r="F252" s="61">
        <v>10</v>
      </c>
      <c r="G252" s="64">
        <v>1.22</v>
      </c>
      <c r="H252" s="63">
        <f t="shared" si="7"/>
        <v>1.4727839999999999</v>
      </c>
      <c r="I252" s="64">
        <f t="shared" si="6"/>
        <v>14.727839999999999</v>
      </c>
    </row>
    <row r="253" spans="1:9" ht="16.5" thickBot="1" x14ac:dyDescent="0.3">
      <c r="A253" s="5">
        <v>250</v>
      </c>
      <c r="B253" s="58">
        <v>3501</v>
      </c>
      <c r="C253" s="59" t="s">
        <v>45</v>
      </c>
      <c r="D253" s="60" t="s">
        <v>290</v>
      </c>
      <c r="E253" s="59" t="s">
        <v>30</v>
      </c>
      <c r="F253" s="61">
        <v>10</v>
      </c>
      <c r="G253" s="64">
        <v>4.47</v>
      </c>
      <c r="H253" s="63">
        <f t="shared" si="7"/>
        <v>5.3961839999999999</v>
      </c>
      <c r="I253" s="64">
        <f t="shared" ref="I253:I310" si="8">H253*F253</f>
        <v>53.961839999999995</v>
      </c>
    </row>
    <row r="254" spans="1:9" ht="16.5" thickBot="1" x14ac:dyDescent="0.3">
      <c r="A254" s="5">
        <v>251</v>
      </c>
      <c r="B254" s="58">
        <v>3502</v>
      </c>
      <c r="C254" s="59" t="s">
        <v>45</v>
      </c>
      <c r="D254" s="60" t="s">
        <v>291</v>
      </c>
      <c r="E254" s="59" t="s">
        <v>30</v>
      </c>
      <c r="F254" s="61">
        <v>10</v>
      </c>
      <c r="G254" s="64">
        <v>6.43</v>
      </c>
      <c r="H254" s="63">
        <f t="shared" si="7"/>
        <v>7.7622959999999992</v>
      </c>
      <c r="I254" s="64">
        <f t="shared" si="8"/>
        <v>77.622959999999992</v>
      </c>
    </row>
    <row r="255" spans="1:9" ht="16.5" thickBot="1" x14ac:dyDescent="0.3">
      <c r="A255" s="5">
        <v>252</v>
      </c>
      <c r="B255" s="58">
        <v>3503</v>
      </c>
      <c r="C255" s="59" t="s">
        <v>45</v>
      </c>
      <c r="D255" s="60" t="s">
        <v>292</v>
      </c>
      <c r="E255" s="59" t="s">
        <v>30</v>
      </c>
      <c r="F255" s="61">
        <v>10</v>
      </c>
      <c r="G255" s="64">
        <v>8.07</v>
      </c>
      <c r="H255" s="63">
        <f t="shared" si="7"/>
        <v>9.7421040000000012</v>
      </c>
      <c r="I255" s="64">
        <f t="shared" si="8"/>
        <v>97.421040000000005</v>
      </c>
    </row>
    <row r="256" spans="1:9" ht="26.25" thickBot="1" x14ac:dyDescent="0.3">
      <c r="A256" s="5">
        <v>253</v>
      </c>
      <c r="B256" s="58">
        <v>3659</v>
      </c>
      <c r="C256" s="59" t="s">
        <v>45</v>
      </c>
      <c r="D256" s="60" t="s">
        <v>293</v>
      </c>
      <c r="E256" s="59" t="s">
        <v>30</v>
      </c>
      <c r="F256" s="61">
        <v>10</v>
      </c>
      <c r="G256" s="64">
        <v>20.47</v>
      </c>
      <c r="H256" s="63">
        <f t="shared" si="7"/>
        <v>24.711383999999999</v>
      </c>
      <c r="I256" s="64">
        <f t="shared" si="8"/>
        <v>247.11383999999998</v>
      </c>
    </row>
    <row r="257" spans="1:9" ht="26.25" thickBot="1" x14ac:dyDescent="0.3">
      <c r="A257" s="5">
        <v>254</v>
      </c>
      <c r="B257" s="58">
        <v>3660</v>
      </c>
      <c r="C257" s="59" t="s">
        <v>45</v>
      </c>
      <c r="D257" s="60" t="s">
        <v>294</v>
      </c>
      <c r="E257" s="59" t="s">
        <v>30</v>
      </c>
      <c r="F257" s="61">
        <v>10</v>
      </c>
      <c r="G257" s="64">
        <v>26.47</v>
      </c>
      <c r="H257" s="63">
        <f t="shared" si="7"/>
        <v>31.954583999999997</v>
      </c>
      <c r="I257" s="64">
        <f t="shared" si="8"/>
        <v>319.54584</v>
      </c>
    </row>
    <row r="258" spans="1:9" ht="26.25" thickBot="1" x14ac:dyDescent="0.3">
      <c r="A258" s="5">
        <v>255</v>
      </c>
      <c r="B258" s="58">
        <v>3662</v>
      </c>
      <c r="C258" s="59" t="s">
        <v>45</v>
      </c>
      <c r="D258" s="60" t="s">
        <v>295</v>
      </c>
      <c r="E258" s="59" t="s">
        <v>30</v>
      </c>
      <c r="F258" s="61">
        <v>10</v>
      </c>
      <c r="G258" s="64">
        <v>10.79</v>
      </c>
      <c r="H258" s="63">
        <f t="shared" si="7"/>
        <v>13.025687999999999</v>
      </c>
      <c r="I258" s="64">
        <f t="shared" si="8"/>
        <v>130.25688</v>
      </c>
    </row>
    <row r="259" spans="1:9" ht="26.25" thickBot="1" x14ac:dyDescent="0.3">
      <c r="A259" s="5">
        <v>256</v>
      </c>
      <c r="B259" s="58">
        <v>3666</v>
      </c>
      <c r="C259" s="59" t="s">
        <v>45</v>
      </c>
      <c r="D259" s="60" t="s">
        <v>908</v>
      </c>
      <c r="E259" s="59" t="s">
        <v>30</v>
      </c>
      <c r="F259" s="61">
        <v>10</v>
      </c>
      <c r="G259" s="64">
        <v>4.1399999999999997</v>
      </c>
      <c r="H259" s="63">
        <f t="shared" si="7"/>
        <v>4.9978079999999991</v>
      </c>
      <c r="I259" s="64">
        <f t="shared" si="8"/>
        <v>49.978079999999991</v>
      </c>
    </row>
    <row r="260" spans="1:9" ht="26.25" thickBot="1" x14ac:dyDescent="0.3">
      <c r="A260" s="5">
        <v>257</v>
      </c>
      <c r="B260" s="58">
        <v>3658</v>
      </c>
      <c r="C260" s="59" t="s">
        <v>45</v>
      </c>
      <c r="D260" s="60" t="s">
        <v>296</v>
      </c>
      <c r="E260" s="59" t="s">
        <v>30</v>
      </c>
      <c r="F260" s="61">
        <v>10</v>
      </c>
      <c r="G260" s="64">
        <v>20.440000000000001</v>
      </c>
      <c r="H260" s="63">
        <f t="shared" ref="H260:H323" si="9">G260+(($G$503/100)*G260)</f>
        <v>24.675167999999999</v>
      </c>
      <c r="I260" s="64">
        <f t="shared" si="8"/>
        <v>246.75167999999999</v>
      </c>
    </row>
    <row r="261" spans="1:9" ht="26.25" thickBot="1" x14ac:dyDescent="0.3">
      <c r="A261" s="5">
        <v>258</v>
      </c>
      <c r="B261" s="58">
        <v>20144</v>
      </c>
      <c r="C261" s="59" t="s">
        <v>45</v>
      </c>
      <c r="D261" s="60" t="s">
        <v>297</v>
      </c>
      <c r="E261" s="59" t="s">
        <v>30</v>
      </c>
      <c r="F261" s="61">
        <v>10</v>
      </c>
      <c r="G261" s="64">
        <v>59.29</v>
      </c>
      <c r="H261" s="63">
        <f t="shared" si="9"/>
        <v>71.574888000000001</v>
      </c>
      <c r="I261" s="64">
        <f t="shared" si="8"/>
        <v>715.74887999999999</v>
      </c>
    </row>
    <row r="262" spans="1:9" ht="26.25" thickBot="1" x14ac:dyDescent="0.3">
      <c r="A262" s="5">
        <v>259</v>
      </c>
      <c r="B262" s="58">
        <v>20140</v>
      </c>
      <c r="C262" s="59" t="s">
        <v>45</v>
      </c>
      <c r="D262" s="60" t="s">
        <v>298</v>
      </c>
      <c r="E262" s="59" t="s">
        <v>30</v>
      </c>
      <c r="F262" s="61">
        <v>10</v>
      </c>
      <c r="G262" s="64">
        <v>9.3800000000000008</v>
      </c>
      <c r="H262" s="63">
        <f t="shared" si="9"/>
        <v>11.323536000000001</v>
      </c>
      <c r="I262" s="64">
        <f t="shared" si="8"/>
        <v>113.23536000000001</v>
      </c>
    </row>
    <row r="263" spans="1:9" ht="16.5" thickBot="1" x14ac:dyDescent="0.3">
      <c r="A263" s="5">
        <v>260</v>
      </c>
      <c r="B263" s="58">
        <v>30</v>
      </c>
      <c r="C263" s="59" t="s">
        <v>28</v>
      </c>
      <c r="D263" s="60" t="s">
        <v>299</v>
      </c>
      <c r="E263" s="59" t="s">
        <v>30</v>
      </c>
      <c r="F263" s="61">
        <v>40</v>
      </c>
      <c r="G263" s="65">
        <f>102.4*L2</f>
        <v>104.31159016591982</v>
      </c>
      <c r="H263" s="63">
        <f t="shared" si="9"/>
        <v>125.92495164829842</v>
      </c>
      <c r="I263" s="64">
        <f t="shared" si="8"/>
        <v>5036.9980659319372</v>
      </c>
    </row>
    <row r="264" spans="1:9" ht="64.5" thickBot="1" x14ac:dyDescent="0.3">
      <c r="A264" s="5">
        <v>261</v>
      </c>
      <c r="B264" s="58">
        <v>39492</v>
      </c>
      <c r="C264" s="59" t="s">
        <v>45</v>
      </c>
      <c r="D264" s="60" t="s">
        <v>300</v>
      </c>
      <c r="E264" s="59" t="s">
        <v>30</v>
      </c>
      <c r="F264" s="61">
        <v>2</v>
      </c>
      <c r="G264" s="64">
        <v>800.22</v>
      </c>
      <c r="H264" s="63">
        <f t="shared" si="9"/>
        <v>966.02558399999998</v>
      </c>
      <c r="I264" s="64">
        <f t="shared" si="8"/>
        <v>1932.051168</v>
      </c>
    </row>
    <row r="265" spans="1:9" ht="64.5" thickBot="1" x14ac:dyDescent="0.3">
      <c r="A265" s="5">
        <v>262</v>
      </c>
      <c r="B265" s="58">
        <v>39493</v>
      </c>
      <c r="C265" s="59" t="s">
        <v>45</v>
      </c>
      <c r="D265" s="60" t="s">
        <v>301</v>
      </c>
      <c r="E265" s="59" t="s">
        <v>30</v>
      </c>
      <c r="F265" s="61">
        <v>2</v>
      </c>
      <c r="G265" s="64">
        <v>858.32</v>
      </c>
      <c r="H265" s="63">
        <f t="shared" si="9"/>
        <v>1036.163904</v>
      </c>
      <c r="I265" s="64">
        <f t="shared" si="8"/>
        <v>2072.327808</v>
      </c>
    </row>
    <row r="266" spans="1:9" ht="26.25" thickBot="1" x14ac:dyDescent="0.3">
      <c r="A266" s="5">
        <v>263</v>
      </c>
      <c r="B266" s="58">
        <v>38191</v>
      </c>
      <c r="C266" s="59" t="s">
        <v>45</v>
      </c>
      <c r="D266" s="60" t="s">
        <v>302</v>
      </c>
      <c r="E266" s="59" t="s">
        <v>30</v>
      </c>
      <c r="F266" s="61">
        <v>200</v>
      </c>
      <c r="G266" s="64">
        <v>14.89</v>
      </c>
      <c r="H266" s="63">
        <f t="shared" si="9"/>
        <v>17.975208000000002</v>
      </c>
      <c r="I266" s="64">
        <f t="shared" si="8"/>
        <v>3595.0416000000005</v>
      </c>
    </row>
    <row r="267" spans="1:9" ht="26.25" thickBot="1" x14ac:dyDescent="0.3">
      <c r="A267" s="5">
        <v>264</v>
      </c>
      <c r="B267" s="58">
        <v>38194</v>
      </c>
      <c r="C267" s="59" t="s">
        <v>45</v>
      </c>
      <c r="D267" s="60" t="s">
        <v>303</v>
      </c>
      <c r="E267" s="59" t="s">
        <v>30</v>
      </c>
      <c r="F267" s="61">
        <v>200</v>
      </c>
      <c r="G267" s="64">
        <v>7.8</v>
      </c>
      <c r="H267" s="63">
        <f t="shared" si="9"/>
        <v>9.4161599999999996</v>
      </c>
      <c r="I267" s="64">
        <f t="shared" si="8"/>
        <v>1883.232</v>
      </c>
    </row>
    <row r="268" spans="1:9" ht="16.5" thickBot="1" x14ac:dyDescent="0.3">
      <c r="A268" s="5">
        <v>265</v>
      </c>
      <c r="B268" s="58">
        <v>39387</v>
      </c>
      <c r="C268" s="59" t="s">
        <v>45</v>
      </c>
      <c r="D268" s="60" t="s">
        <v>304</v>
      </c>
      <c r="E268" s="59" t="s">
        <v>30</v>
      </c>
      <c r="F268" s="61">
        <v>200</v>
      </c>
      <c r="G268" s="64">
        <v>14.95</v>
      </c>
      <c r="H268" s="63">
        <f t="shared" si="9"/>
        <v>18.047639999999998</v>
      </c>
      <c r="I268" s="64">
        <f t="shared" si="8"/>
        <v>3609.5279999999993</v>
      </c>
    </row>
    <row r="269" spans="1:9" ht="16.5" thickBot="1" x14ac:dyDescent="0.3">
      <c r="A269" s="5">
        <v>266</v>
      </c>
      <c r="B269" s="58">
        <v>39386</v>
      </c>
      <c r="C269" s="59" t="s">
        <v>45</v>
      </c>
      <c r="D269" s="60" t="s">
        <v>305</v>
      </c>
      <c r="E269" s="59" t="s">
        <v>30</v>
      </c>
      <c r="F269" s="61">
        <v>200</v>
      </c>
      <c r="G269" s="64">
        <v>10.43</v>
      </c>
      <c r="H269" s="63">
        <f t="shared" si="9"/>
        <v>12.591096</v>
      </c>
      <c r="I269" s="64">
        <f t="shared" si="8"/>
        <v>2518.2192</v>
      </c>
    </row>
    <row r="270" spans="1:9" ht="16.5" thickBot="1" x14ac:dyDescent="0.3">
      <c r="A270" s="5">
        <v>267</v>
      </c>
      <c r="B270" s="58">
        <v>38383</v>
      </c>
      <c r="C270" s="59" t="s">
        <v>45</v>
      </c>
      <c r="D270" s="60" t="s">
        <v>306</v>
      </c>
      <c r="E270" s="59" t="s">
        <v>30</v>
      </c>
      <c r="F270" s="61">
        <v>50</v>
      </c>
      <c r="G270" s="64">
        <v>2.12</v>
      </c>
      <c r="H270" s="63">
        <f t="shared" si="9"/>
        <v>2.5592640000000002</v>
      </c>
      <c r="I270" s="64">
        <f t="shared" si="8"/>
        <v>127.96320000000001</v>
      </c>
    </row>
    <row r="271" spans="1:9" ht="16.5" thickBot="1" x14ac:dyDescent="0.3">
      <c r="A271" s="5">
        <v>268</v>
      </c>
      <c r="B271" s="58">
        <v>3768</v>
      </c>
      <c r="C271" s="59" t="s">
        <v>45</v>
      </c>
      <c r="D271" s="60" t="s">
        <v>307</v>
      </c>
      <c r="E271" s="59" t="s">
        <v>30</v>
      </c>
      <c r="F271" s="61">
        <v>50</v>
      </c>
      <c r="G271" s="64">
        <v>5.13</v>
      </c>
      <c r="H271" s="63">
        <f t="shared" si="9"/>
        <v>6.1929359999999996</v>
      </c>
      <c r="I271" s="64">
        <f t="shared" si="8"/>
        <v>309.64679999999998</v>
      </c>
    </row>
    <row r="272" spans="1:9" ht="26.25" thickBot="1" x14ac:dyDescent="0.3">
      <c r="A272" s="5">
        <v>269</v>
      </c>
      <c r="B272" s="58">
        <v>3767</v>
      </c>
      <c r="C272" s="59" t="s">
        <v>45</v>
      </c>
      <c r="D272" s="60" t="s">
        <v>308</v>
      </c>
      <c r="E272" s="59" t="s">
        <v>30</v>
      </c>
      <c r="F272" s="61">
        <v>50</v>
      </c>
      <c r="G272" s="64">
        <v>1.72</v>
      </c>
      <c r="H272" s="63">
        <f t="shared" si="9"/>
        <v>2.076384</v>
      </c>
      <c r="I272" s="64">
        <f t="shared" si="8"/>
        <v>103.8192</v>
      </c>
    </row>
    <row r="273" spans="1:9" ht="16.5" thickBot="1" x14ac:dyDescent="0.3">
      <c r="A273" s="5">
        <v>270</v>
      </c>
      <c r="B273" s="58">
        <v>3777</v>
      </c>
      <c r="C273" s="59" t="s">
        <v>45</v>
      </c>
      <c r="D273" s="60" t="s">
        <v>309</v>
      </c>
      <c r="E273" s="59" t="s">
        <v>159</v>
      </c>
      <c r="F273" s="61">
        <v>250</v>
      </c>
      <c r="G273" s="64">
        <v>1.45</v>
      </c>
      <c r="H273" s="63">
        <f t="shared" si="9"/>
        <v>1.75044</v>
      </c>
      <c r="I273" s="64">
        <f t="shared" si="8"/>
        <v>437.61</v>
      </c>
    </row>
    <row r="274" spans="1:9" ht="39" thickBot="1" x14ac:dyDescent="0.3">
      <c r="A274" s="5">
        <v>271</v>
      </c>
      <c r="B274" s="58">
        <v>38776</v>
      </c>
      <c r="C274" s="59" t="s">
        <v>45</v>
      </c>
      <c r="D274" s="60" t="s">
        <v>310</v>
      </c>
      <c r="E274" s="59" t="s">
        <v>30</v>
      </c>
      <c r="F274" s="61">
        <v>10</v>
      </c>
      <c r="G274" s="64">
        <v>295.13</v>
      </c>
      <c r="H274" s="63">
        <f t="shared" si="9"/>
        <v>356.280936</v>
      </c>
      <c r="I274" s="64">
        <f t="shared" si="8"/>
        <v>3562.8093600000002</v>
      </c>
    </row>
    <row r="275" spans="1:9" ht="26.25" thickBot="1" x14ac:dyDescent="0.3">
      <c r="A275" s="5">
        <v>272</v>
      </c>
      <c r="B275" s="58">
        <v>38774</v>
      </c>
      <c r="C275" s="59" t="s">
        <v>45</v>
      </c>
      <c r="D275" s="60" t="s">
        <v>311</v>
      </c>
      <c r="E275" s="59" t="s">
        <v>30</v>
      </c>
      <c r="F275" s="61">
        <v>20</v>
      </c>
      <c r="G275" s="64">
        <v>19.59</v>
      </c>
      <c r="H275" s="63">
        <f t="shared" si="9"/>
        <v>23.649048000000001</v>
      </c>
      <c r="I275" s="64">
        <f t="shared" si="8"/>
        <v>472.98095999999998</v>
      </c>
    </row>
    <row r="276" spans="1:9" ht="26.25" thickBot="1" x14ac:dyDescent="0.3">
      <c r="A276" s="5">
        <v>273</v>
      </c>
      <c r="B276" s="58">
        <v>39385</v>
      </c>
      <c r="C276" s="59" t="s">
        <v>45</v>
      </c>
      <c r="D276" s="60" t="s">
        <v>312</v>
      </c>
      <c r="E276" s="59" t="s">
        <v>30</v>
      </c>
      <c r="F276" s="61">
        <v>10</v>
      </c>
      <c r="G276" s="64">
        <v>17.920000000000002</v>
      </c>
      <c r="H276" s="63">
        <f t="shared" si="9"/>
        <v>21.633024000000002</v>
      </c>
      <c r="I276" s="64">
        <f t="shared" si="8"/>
        <v>216.33024000000003</v>
      </c>
    </row>
    <row r="277" spans="1:9" ht="39" thickBot="1" x14ac:dyDescent="0.3">
      <c r="A277" s="5">
        <v>274</v>
      </c>
      <c r="B277" s="58">
        <v>3799</v>
      </c>
      <c r="C277" s="59" t="s">
        <v>45</v>
      </c>
      <c r="D277" s="60" t="s">
        <v>313</v>
      </c>
      <c r="E277" s="59" t="s">
        <v>30</v>
      </c>
      <c r="F277" s="61">
        <v>20</v>
      </c>
      <c r="G277" s="64">
        <v>143.91</v>
      </c>
      <c r="H277" s="63">
        <f t="shared" si="9"/>
        <v>173.72815199999999</v>
      </c>
      <c r="I277" s="64">
        <f t="shared" si="8"/>
        <v>3474.56304</v>
      </c>
    </row>
    <row r="278" spans="1:9" ht="16.5" thickBot="1" x14ac:dyDescent="0.3">
      <c r="A278" s="5">
        <v>275</v>
      </c>
      <c r="B278" s="58">
        <v>39390</v>
      </c>
      <c r="C278" s="59" t="s">
        <v>45</v>
      </c>
      <c r="D278" s="60" t="s">
        <v>314</v>
      </c>
      <c r="E278" s="59" t="s">
        <v>30</v>
      </c>
      <c r="F278" s="61">
        <v>10</v>
      </c>
      <c r="G278" s="64">
        <v>40.76</v>
      </c>
      <c r="H278" s="63">
        <f t="shared" si="9"/>
        <v>49.205472</v>
      </c>
      <c r="I278" s="64">
        <f t="shared" si="8"/>
        <v>492.05471999999997</v>
      </c>
    </row>
    <row r="279" spans="1:9" ht="39" thickBot="1" x14ac:dyDescent="0.3">
      <c r="A279" s="5">
        <v>276</v>
      </c>
      <c r="B279" s="58">
        <v>38775</v>
      </c>
      <c r="C279" s="59" t="s">
        <v>45</v>
      </c>
      <c r="D279" s="60" t="s">
        <v>315</v>
      </c>
      <c r="E279" s="59" t="s">
        <v>30</v>
      </c>
      <c r="F279" s="61">
        <v>10</v>
      </c>
      <c r="G279" s="64">
        <v>85.05</v>
      </c>
      <c r="H279" s="63">
        <f t="shared" si="9"/>
        <v>102.67236</v>
      </c>
      <c r="I279" s="64">
        <f t="shared" si="8"/>
        <v>1026.7236</v>
      </c>
    </row>
    <row r="280" spans="1:9" ht="16.5" thickBot="1" x14ac:dyDescent="0.3">
      <c r="A280" s="5">
        <v>277</v>
      </c>
      <c r="B280" s="58">
        <v>3893</v>
      </c>
      <c r="C280" s="59" t="s">
        <v>45</v>
      </c>
      <c r="D280" s="60" t="s">
        <v>316</v>
      </c>
      <c r="E280" s="59" t="s">
        <v>58</v>
      </c>
      <c r="F280" s="61">
        <v>10</v>
      </c>
      <c r="G280" s="64">
        <v>20.190000000000001</v>
      </c>
      <c r="H280" s="63">
        <f t="shared" si="9"/>
        <v>24.373367999999999</v>
      </c>
      <c r="I280" s="64">
        <f t="shared" si="8"/>
        <v>243.73367999999999</v>
      </c>
    </row>
    <row r="281" spans="1:9" ht="16.5" thickBot="1" x14ac:dyDescent="0.3">
      <c r="A281" s="5">
        <v>278</v>
      </c>
      <c r="B281" s="58">
        <v>3848</v>
      </c>
      <c r="C281" s="59" t="s">
        <v>45</v>
      </c>
      <c r="D281" s="60" t="s">
        <v>317</v>
      </c>
      <c r="E281" s="59" t="s">
        <v>58</v>
      </c>
      <c r="F281" s="61">
        <v>10</v>
      </c>
      <c r="G281" s="64">
        <v>12.31</v>
      </c>
      <c r="H281" s="63">
        <f t="shared" si="9"/>
        <v>14.860632000000001</v>
      </c>
      <c r="I281" s="64">
        <f t="shared" si="8"/>
        <v>148.60632000000001</v>
      </c>
    </row>
    <row r="282" spans="1:9" ht="16.5" thickBot="1" x14ac:dyDescent="0.3">
      <c r="A282" s="5">
        <v>279</v>
      </c>
      <c r="B282" s="58">
        <v>3895</v>
      </c>
      <c r="C282" s="59" t="s">
        <v>45</v>
      </c>
      <c r="D282" s="60" t="s">
        <v>318</v>
      </c>
      <c r="E282" s="59" t="s">
        <v>58</v>
      </c>
      <c r="F282" s="61">
        <v>10</v>
      </c>
      <c r="G282" s="64">
        <v>13.67</v>
      </c>
      <c r="H282" s="63">
        <f t="shared" si="9"/>
        <v>16.502424000000001</v>
      </c>
      <c r="I282" s="64">
        <f t="shared" si="8"/>
        <v>165.02424000000002</v>
      </c>
    </row>
    <row r="283" spans="1:9" ht="26.25" thickBot="1" x14ac:dyDescent="0.3">
      <c r="A283" s="5">
        <v>280</v>
      </c>
      <c r="B283" s="58">
        <v>3900</v>
      </c>
      <c r="C283" s="59" t="s">
        <v>45</v>
      </c>
      <c r="D283" s="60" t="s">
        <v>319</v>
      </c>
      <c r="E283" s="59" t="s">
        <v>58</v>
      </c>
      <c r="F283" s="61">
        <v>10</v>
      </c>
      <c r="G283" s="64">
        <v>50.3</v>
      </c>
      <c r="H283" s="63">
        <f t="shared" si="9"/>
        <v>60.722159999999995</v>
      </c>
      <c r="I283" s="64">
        <f t="shared" si="8"/>
        <v>607.22159999999997</v>
      </c>
    </row>
    <row r="284" spans="1:9" ht="26.25" thickBot="1" x14ac:dyDescent="0.3">
      <c r="A284" s="5">
        <v>281</v>
      </c>
      <c r="B284" s="58">
        <v>3846</v>
      </c>
      <c r="C284" s="59" t="s">
        <v>45</v>
      </c>
      <c r="D284" s="60" t="s">
        <v>320</v>
      </c>
      <c r="E284" s="59" t="s">
        <v>58</v>
      </c>
      <c r="F284" s="61">
        <v>10</v>
      </c>
      <c r="G284" s="64">
        <v>15.11</v>
      </c>
      <c r="H284" s="63">
        <f t="shared" si="9"/>
        <v>18.240791999999999</v>
      </c>
      <c r="I284" s="64">
        <f t="shared" si="8"/>
        <v>182.40791999999999</v>
      </c>
    </row>
    <row r="285" spans="1:9" ht="26.25" thickBot="1" x14ac:dyDescent="0.3">
      <c r="A285" s="5">
        <v>282</v>
      </c>
      <c r="B285" s="58">
        <v>3886</v>
      </c>
      <c r="C285" s="59" t="s">
        <v>45</v>
      </c>
      <c r="D285" s="60" t="s">
        <v>321</v>
      </c>
      <c r="E285" s="59" t="s">
        <v>58</v>
      </c>
      <c r="F285" s="61">
        <v>10</v>
      </c>
      <c r="G285" s="64">
        <v>20.059999999999999</v>
      </c>
      <c r="H285" s="63">
        <f t="shared" si="9"/>
        <v>24.216431999999998</v>
      </c>
      <c r="I285" s="64">
        <f t="shared" si="8"/>
        <v>242.16431999999998</v>
      </c>
    </row>
    <row r="286" spans="1:9" ht="26.25" thickBot="1" x14ac:dyDescent="0.3">
      <c r="A286" s="5">
        <v>283</v>
      </c>
      <c r="B286" s="58">
        <v>3854</v>
      </c>
      <c r="C286" s="59" t="s">
        <v>45</v>
      </c>
      <c r="D286" s="60" t="s">
        <v>322</v>
      </c>
      <c r="E286" s="59" t="s">
        <v>58</v>
      </c>
      <c r="F286" s="61">
        <v>10</v>
      </c>
      <c r="G286" s="64">
        <v>11.44</v>
      </c>
      <c r="H286" s="63">
        <f t="shared" si="9"/>
        <v>13.810368</v>
      </c>
      <c r="I286" s="64">
        <f t="shared" si="8"/>
        <v>138.10368</v>
      </c>
    </row>
    <row r="287" spans="1:9" ht="26.25" thickBot="1" x14ac:dyDescent="0.3">
      <c r="A287" s="5">
        <v>284</v>
      </c>
      <c r="B287" s="58">
        <v>3873</v>
      </c>
      <c r="C287" s="59" t="s">
        <v>45</v>
      </c>
      <c r="D287" s="60" t="s">
        <v>323</v>
      </c>
      <c r="E287" s="59" t="s">
        <v>58</v>
      </c>
      <c r="F287" s="61">
        <v>10</v>
      </c>
      <c r="G287" s="64">
        <v>13.31</v>
      </c>
      <c r="H287" s="63">
        <f t="shared" si="9"/>
        <v>16.067831999999999</v>
      </c>
      <c r="I287" s="64">
        <f t="shared" si="8"/>
        <v>160.67831999999999</v>
      </c>
    </row>
    <row r="288" spans="1:9" ht="26.25" thickBot="1" x14ac:dyDescent="0.3">
      <c r="A288" s="5">
        <v>285</v>
      </c>
      <c r="B288" s="58">
        <v>38021</v>
      </c>
      <c r="C288" s="59" t="s">
        <v>45</v>
      </c>
      <c r="D288" s="60" t="s">
        <v>324</v>
      </c>
      <c r="E288" s="59" t="s">
        <v>58</v>
      </c>
      <c r="F288" s="61">
        <v>10</v>
      </c>
      <c r="G288" s="64">
        <v>23.64</v>
      </c>
      <c r="H288" s="63">
        <f t="shared" si="9"/>
        <v>28.538208000000001</v>
      </c>
      <c r="I288" s="64">
        <f t="shared" si="8"/>
        <v>285.38208000000003</v>
      </c>
    </row>
    <row r="289" spans="1:9" ht="26.25" thickBot="1" x14ac:dyDescent="0.3">
      <c r="A289" s="5">
        <v>286</v>
      </c>
      <c r="B289" s="58">
        <v>3847</v>
      </c>
      <c r="C289" s="59" t="s">
        <v>45</v>
      </c>
      <c r="D289" s="60" t="s">
        <v>325</v>
      </c>
      <c r="E289" s="59" t="s">
        <v>58</v>
      </c>
      <c r="F289" s="61">
        <v>10</v>
      </c>
      <c r="G289" s="64">
        <v>30.81</v>
      </c>
      <c r="H289" s="63">
        <f t="shared" si="9"/>
        <v>37.193832</v>
      </c>
      <c r="I289" s="64">
        <f t="shared" si="8"/>
        <v>371.93831999999998</v>
      </c>
    </row>
    <row r="290" spans="1:9" ht="26.25" thickBot="1" x14ac:dyDescent="0.3">
      <c r="A290" s="5">
        <v>287</v>
      </c>
      <c r="B290" s="58">
        <v>38022</v>
      </c>
      <c r="C290" s="59" t="s">
        <v>45</v>
      </c>
      <c r="D290" s="60" t="s">
        <v>326</v>
      </c>
      <c r="E290" s="59" t="s">
        <v>58</v>
      </c>
      <c r="F290" s="61">
        <v>10</v>
      </c>
      <c r="G290" s="64">
        <v>42.34</v>
      </c>
      <c r="H290" s="63">
        <f t="shared" si="9"/>
        <v>51.112848</v>
      </c>
      <c r="I290" s="64">
        <f t="shared" si="8"/>
        <v>511.12847999999997</v>
      </c>
    </row>
    <row r="291" spans="1:9" ht="16.5" thickBot="1" x14ac:dyDescent="0.3">
      <c r="A291" s="5">
        <v>288</v>
      </c>
      <c r="B291" s="58">
        <v>3855</v>
      </c>
      <c r="C291" s="59" t="s">
        <v>45</v>
      </c>
      <c r="D291" s="60" t="s">
        <v>327</v>
      </c>
      <c r="E291" s="59" t="s">
        <v>58</v>
      </c>
      <c r="F291" s="61">
        <v>10</v>
      </c>
      <c r="G291" s="64">
        <v>5.57</v>
      </c>
      <c r="H291" s="63">
        <f t="shared" si="9"/>
        <v>6.7241040000000005</v>
      </c>
      <c r="I291" s="64">
        <f t="shared" si="8"/>
        <v>67.241039999999998</v>
      </c>
    </row>
    <row r="292" spans="1:9" ht="16.5" thickBot="1" x14ac:dyDescent="0.3">
      <c r="A292" s="5">
        <v>289</v>
      </c>
      <c r="B292" s="58">
        <v>3874</v>
      </c>
      <c r="C292" s="59" t="s">
        <v>45</v>
      </c>
      <c r="D292" s="60" t="s">
        <v>328</v>
      </c>
      <c r="E292" s="59" t="s">
        <v>58</v>
      </c>
      <c r="F292" s="61">
        <v>10</v>
      </c>
      <c r="G292" s="64">
        <v>6.45</v>
      </c>
      <c r="H292" s="63">
        <f t="shared" si="9"/>
        <v>7.7864400000000007</v>
      </c>
      <c r="I292" s="64">
        <f t="shared" si="8"/>
        <v>77.864400000000003</v>
      </c>
    </row>
    <row r="293" spans="1:9" ht="16.5" thickBot="1" x14ac:dyDescent="0.3">
      <c r="A293" s="5">
        <v>290</v>
      </c>
      <c r="B293" s="58">
        <v>3870</v>
      </c>
      <c r="C293" s="59" t="s">
        <v>45</v>
      </c>
      <c r="D293" s="60" t="s">
        <v>329</v>
      </c>
      <c r="E293" s="59" t="s">
        <v>58</v>
      </c>
      <c r="F293" s="61">
        <v>10</v>
      </c>
      <c r="G293" s="64">
        <v>7.08</v>
      </c>
      <c r="H293" s="63">
        <f t="shared" si="9"/>
        <v>8.5469760000000008</v>
      </c>
      <c r="I293" s="64">
        <f t="shared" si="8"/>
        <v>85.469760000000008</v>
      </c>
    </row>
    <row r="294" spans="1:9" ht="16.5" thickBot="1" x14ac:dyDescent="0.3">
      <c r="A294" s="5">
        <v>291</v>
      </c>
      <c r="B294" s="58">
        <v>38678</v>
      </c>
      <c r="C294" s="59" t="s">
        <v>45</v>
      </c>
      <c r="D294" s="60" t="s">
        <v>330</v>
      </c>
      <c r="E294" s="59" t="s">
        <v>30</v>
      </c>
      <c r="F294" s="61">
        <v>10</v>
      </c>
      <c r="G294" s="64">
        <v>18.739999999999998</v>
      </c>
      <c r="H294" s="63">
        <f t="shared" si="9"/>
        <v>22.622927999999998</v>
      </c>
      <c r="I294" s="64">
        <f t="shared" si="8"/>
        <v>226.22927999999999</v>
      </c>
    </row>
    <row r="295" spans="1:9" ht="26.25" thickBot="1" x14ac:dyDescent="0.3">
      <c r="A295" s="5">
        <v>292</v>
      </c>
      <c r="B295" s="58">
        <v>3859</v>
      </c>
      <c r="C295" s="59" t="s">
        <v>45</v>
      </c>
      <c r="D295" s="60" t="s">
        <v>331</v>
      </c>
      <c r="E295" s="59" t="s">
        <v>30</v>
      </c>
      <c r="F295" s="61">
        <v>10</v>
      </c>
      <c r="G295" s="64">
        <v>1.43</v>
      </c>
      <c r="H295" s="63">
        <f t="shared" si="9"/>
        <v>1.7262960000000001</v>
      </c>
      <c r="I295" s="64">
        <f t="shared" si="8"/>
        <v>17.26296</v>
      </c>
    </row>
    <row r="296" spans="1:9" ht="26.25" thickBot="1" x14ac:dyDescent="0.3">
      <c r="A296" s="5">
        <v>293</v>
      </c>
      <c r="B296" s="58">
        <v>3856</v>
      </c>
      <c r="C296" s="59" t="s">
        <v>45</v>
      </c>
      <c r="D296" s="60" t="s">
        <v>332</v>
      </c>
      <c r="E296" s="59" t="s">
        <v>30</v>
      </c>
      <c r="F296" s="61">
        <v>10</v>
      </c>
      <c r="G296" s="64">
        <v>1.98</v>
      </c>
      <c r="H296" s="63">
        <f t="shared" si="9"/>
        <v>2.3902559999999999</v>
      </c>
      <c r="I296" s="64">
        <f t="shared" si="8"/>
        <v>23.902560000000001</v>
      </c>
    </row>
    <row r="297" spans="1:9" ht="26.25" thickBot="1" x14ac:dyDescent="0.3">
      <c r="A297" s="5">
        <v>294</v>
      </c>
      <c r="B297" s="58">
        <v>3906</v>
      </c>
      <c r="C297" s="59" t="s">
        <v>45</v>
      </c>
      <c r="D297" s="60" t="s">
        <v>333</v>
      </c>
      <c r="E297" s="59" t="s">
        <v>30</v>
      </c>
      <c r="F297" s="61">
        <v>10</v>
      </c>
      <c r="G297" s="64">
        <v>1.63</v>
      </c>
      <c r="H297" s="63">
        <f t="shared" si="9"/>
        <v>1.9677359999999999</v>
      </c>
      <c r="I297" s="64">
        <f t="shared" si="8"/>
        <v>19.67736</v>
      </c>
    </row>
    <row r="298" spans="1:9" ht="26.25" thickBot="1" x14ac:dyDescent="0.3">
      <c r="A298" s="5">
        <v>295</v>
      </c>
      <c r="B298" s="58">
        <v>3860</v>
      </c>
      <c r="C298" s="59" t="s">
        <v>45</v>
      </c>
      <c r="D298" s="60" t="s">
        <v>334</v>
      </c>
      <c r="E298" s="59" t="s">
        <v>30</v>
      </c>
      <c r="F298" s="61">
        <v>10</v>
      </c>
      <c r="G298" s="64">
        <v>4.8600000000000003</v>
      </c>
      <c r="H298" s="63">
        <f t="shared" si="9"/>
        <v>5.8669920000000007</v>
      </c>
      <c r="I298" s="64">
        <f t="shared" si="8"/>
        <v>58.669920000000005</v>
      </c>
    </row>
    <row r="299" spans="1:9" ht="26.25" thickBot="1" x14ac:dyDescent="0.3">
      <c r="A299" s="5">
        <v>296</v>
      </c>
      <c r="B299" s="58">
        <v>3905</v>
      </c>
      <c r="C299" s="59" t="s">
        <v>45</v>
      </c>
      <c r="D299" s="60" t="s">
        <v>335</v>
      </c>
      <c r="E299" s="59" t="s">
        <v>30</v>
      </c>
      <c r="F299" s="61">
        <v>10</v>
      </c>
      <c r="G299" s="64">
        <v>11.14</v>
      </c>
      <c r="H299" s="63">
        <f t="shared" si="9"/>
        <v>13.448208000000001</v>
      </c>
      <c r="I299" s="64">
        <f t="shared" si="8"/>
        <v>134.48208</v>
      </c>
    </row>
    <row r="300" spans="1:9" ht="26.25" thickBot="1" x14ac:dyDescent="0.3">
      <c r="A300" s="5">
        <v>297</v>
      </c>
      <c r="B300" s="58">
        <v>3871</v>
      </c>
      <c r="C300" s="59" t="s">
        <v>45</v>
      </c>
      <c r="D300" s="60" t="s">
        <v>336</v>
      </c>
      <c r="E300" s="59" t="s">
        <v>30</v>
      </c>
      <c r="F300" s="61">
        <v>10</v>
      </c>
      <c r="G300" s="64">
        <v>19.71</v>
      </c>
      <c r="H300" s="63">
        <f t="shared" si="9"/>
        <v>23.793911999999999</v>
      </c>
      <c r="I300" s="64">
        <f t="shared" si="8"/>
        <v>237.93912</v>
      </c>
    </row>
    <row r="301" spans="1:9" ht="16.5" thickBot="1" x14ac:dyDescent="0.3">
      <c r="A301" s="5">
        <v>298</v>
      </c>
      <c r="B301" s="58">
        <v>3867</v>
      </c>
      <c r="C301" s="59" t="s">
        <v>45</v>
      </c>
      <c r="D301" s="60" t="s">
        <v>337</v>
      </c>
      <c r="E301" s="59" t="s">
        <v>58</v>
      </c>
      <c r="F301" s="61">
        <v>10</v>
      </c>
      <c r="G301" s="64">
        <v>80.33</v>
      </c>
      <c r="H301" s="63">
        <f t="shared" si="9"/>
        <v>96.974375999999992</v>
      </c>
      <c r="I301" s="64">
        <f t="shared" si="8"/>
        <v>969.74375999999995</v>
      </c>
    </row>
    <row r="302" spans="1:9" ht="16.5" thickBot="1" x14ac:dyDescent="0.3">
      <c r="A302" s="5">
        <v>299</v>
      </c>
      <c r="B302" s="58">
        <v>3861</v>
      </c>
      <c r="C302" s="59" t="s">
        <v>45</v>
      </c>
      <c r="D302" s="60" t="s">
        <v>338</v>
      </c>
      <c r="E302" s="59" t="s">
        <v>58</v>
      </c>
      <c r="F302" s="61">
        <v>10</v>
      </c>
      <c r="G302" s="64">
        <v>0.83</v>
      </c>
      <c r="H302" s="63">
        <f t="shared" si="9"/>
        <v>1.001976</v>
      </c>
      <c r="I302" s="64">
        <f t="shared" si="8"/>
        <v>10.01976</v>
      </c>
    </row>
    <row r="303" spans="1:9" ht="16.5" thickBot="1" x14ac:dyDescent="0.3">
      <c r="A303" s="5">
        <v>300</v>
      </c>
      <c r="B303" s="58">
        <v>3904</v>
      </c>
      <c r="C303" s="59" t="s">
        <v>45</v>
      </c>
      <c r="D303" s="60" t="s">
        <v>339</v>
      </c>
      <c r="E303" s="59" t="s">
        <v>58</v>
      </c>
      <c r="F303" s="61">
        <v>10</v>
      </c>
      <c r="G303" s="64">
        <v>0.88</v>
      </c>
      <c r="H303" s="63">
        <f t="shared" si="9"/>
        <v>1.0623359999999999</v>
      </c>
      <c r="I303" s="64">
        <f t="shared" si="8"/>
        <v>10.62336</v>
      </c>
    </row>
    <row r="304" spans="1:9" ht="16.5" thickBot="1" x14ac:dyDescent="0.3">
      <c r="A304" s="5">
        <v>301</v>
      </c>
      <c r="B304" s="58">
        <v>3903</v>
      </c>
      <c r="C304" s="59" t="s">
        <v>45</v>
      </c>
      <c r="D304" s="60" t="s">
        <v>340</v>
      </c>
      <c r="E304" s="59" t="s">
        <v>58</v>
      </c>
      <c r="F304" s="61">
        <v>10</v>
      </c>
      <c r="G304" s="64">
        <v>2.15</v>
      </c>
      <c r="H304" s="63">
        <f t="shared" si="9"/>
        <v>2.5954799999999998</v>
      </c>
      <c r="I304" s="64">
        <f t="shared" si="8"/>
        <v>25.954799999999999</v>
      </c>
    </row>
    <row r="305" spans="1:9" ht="16.5" thickBot="1" x14ac:dyDescent="0.3">
      <c r="A305" s="5">
        <v>302</v>
      </c>
      <c r="B305" s="58">
        <v>3862</v>
      </c>
      <c r="C305" s="59" t="s">
        <v>45</v>
      </c>
      <c r="D305" s="60" t="s">
        <v>341</v>
      </c>
      <c r="E305" s="59" t="s">
        <v>58</v>
      </c>
      <c r="F305" s="61">
        <v>10</v>
      </c>
      <c r="G305" s="64">
        <v>4.59</v>
      </c>
      <c r="H305" s="63">
        <f t="shared" si="9"/>
        <v>5.541048</v>
      </c>
      <c r="I305" s="64">
        <f t="shared" si="8"/>
        <v>55.41048</v>
      </c>
    </row>
    <row r="306" spans="1:9" ht="16.5" thickBot="1" x14ac:dyDescent="0.3">
      <c r="A306" s="5">
        <v>303</v>
      </c>
      <c r="B306" s="58">
        <v>3863</v>
      </c>
      <c r="C306" s="59" t="s">
        <v>45</v>
      </c>
      <c r="D306" s="60" t="s">
        <v>342</v>
      </c>
      <c r="E306" s="59" t="s">
        <v>58</v>
      </c>
      <c r="F306" s="61">
        <v>10</v>
      </c>
      <c r="G306" s="64">
        <v>4.7</v>
      </c>
      <c r="H306" s="63">
        <f t="shared" si="9"/>
        <v>5.6738400000000002</v>
      </c>
      <c r="I306" s="64">
        <f t="shared" si="8"/>
        <v>56.738399999999999</v>
      </c>
    </row>
    <row r="307" spans="1:9" ht="16.5" thickBot="1" x14ac:dyDescent="0.3">
      <c r="A307" s="5">
        <v>304</v>
      </c>
      <c r="B307" s="58">
        <v>3864</v>
      </c>
      <c r="C307" s="59" t="s">
        <v>45</v>
      </c>
      <c r="D307" s="60" t="s">
        <v>343</v>
      </c>
      <c r="E307" s="59" t="s">
        <v>58</v>
      </c>
      <c r="F307" s="61">
        <v>10</v>
      </c>
      <c r="G307" s="64">
        <v>14.41</v>
      </c>
      <c r="H307" s="63">
        <f t="shared" si="9"/>
        <v>17.395752000000002</v>
      </c>
      <c r="I307" s="64">
        <f t="shared" si="8"/>
        <v>173.95752000000002</v>
      </c>
    </row>
    <row r="308" spans="1:9" ht="16.5" thickBot="1" x14ac:dyDescent="0.3">
      <c r="A308" s="5">
        <v>305</v>
      </c>
      <c r="B308" s="58">
        <v>3865</v>
      </c>
      <c r="C308" s="59" t="s">
        <v>45</v>
      </c>
      <c r="D308" s="60" t="s">
        <v>344</v>
      </c>
      <c r="E308" s="59" t="s">
        <v>58</v>
      </c>
      <c r="F308" s="61">
        <v>10</v>
      </c>
      <c r="G308" s="64">
        <v>21.07</v>
      </c>
      <c r="H308" s="63">
        <f t="shared" si="9"/>
        <v>25.435704000000001</v>
      </c>
      <c r="I308" s="64">
        <f t="shared" si="8"/>
        <v>254.35704000000001</v>
      </c>
    </row>
    <row r="309" spans="1:9" ht="16.5" thickBot="1" x14ac:dyDescent="0.3">
      <c r="A309" s="5">
        <v>306</v>
      </c>
      <c r="B309" s="58">
        <v>3878</v>
      </c>
      <c r="C309" s="59" t="s">
        <v>45</v>
      </c>
      <c r="D309" s="60" t="s">
        <v>345</v>
      </c>
      <c r="E309" s="59" t="s">
        <v>58</v>
      </c>
      <c r="F309" s="61">
        <v>10</v>
      </c>
      <c r="G309" s="64">
        <v>12.9</v>
      </c>
      <c r="H309" s="63">
        <f t="shared" si="9"/>
        <v>15.572880000000001</v>
      </c>
      <c r="I309" s="64">
        <f t="shared" si="8"/>
        <v>155.72880000000001</v>
      </c>
    </row>
    <row r="310" spans="1:9" ht="16.5" thickBot="1" x14ac:dyDescent="0.3">
      <c r="A310" s="5">
        <v>307</v>
      </c>
      <c r="B310" s="58">
        <v>3876</v>
      </c>
      <c r="C310" s="59" t="s">
        <v>45</v>
      </c>
      <c r="D310" s="60" t="s">
        <v>346</v>
      </c>
      <c r="E310" s="59" t="s">
        <v>58</v>
      </c>
      <c r="F310" s="61">
        <v>10</v>
      </c>
      <c r="G310" s="64">
        <v>5.13</v>
      </c>
      <c r="H310" s="63">
        <f t="shared" si="9"/>
        <v>6.1929359999999996</v>
      </c>
      <c r="I310" s="64">
        <f t="shared" si="8"/>
        <v>61.929359999999996</v>
      </c>
    </row>
    <row r="311" spans="1:9" ht="26.25" thickBot="1" x14ac:dyDescent="0.3">
      <c r="A311" s="5">
        <v>308</v>
      </c>
      <c r="B311" s="58">
        <v>3899</v>
      </c>
      <c r="C311" s="59" t="s">
        <v>45</v>
      </c>
      <c r="D311" s="60" t="s">
        <v>347</v>
      </c>
      <c r="E311" s="59" t="s">
        <v>58</v>
      </c>
      <c r="F311" s="61">
        <v>10</v>
      </c>
      <c r="G311" s="64">
        <v>7.17</v>
      </c>
      <c r="H311" s="63">
        <f t="shared" si="9"/>
        <v>8.6556239999999995</v>
      </c>
      <c r="I311" s="64">
        <f t="shared" ref="I311:I374" si="10">H311*F311</f>
        <v>86.556240000000003</v>
      </c>
    </row>
    <row r="312" spans="1:9" ht="26.25" thickBot="1" x14ac:dyDescent="0.3">
      <c r="A312" s="5">
        <v>309</v>
      </c>
      <c r="B312" s="58">
        <v>38676</v>
      </c>
      <c r="C312" s="59" t="s">
        <v>45</v>
      </c>
      <c r="D312" s="60" t="s">
        <v>348</v>
      </c>
      <c r="E312" s="59" t="s">
        <v>58</v>
      </c>
      <c r="F312" s="61">
        <v>10</v>
      </c>
      <c r="G312" s="64">
        <v>35.89</v>
      </c>
      <c r="H312" s="63">
        <f t="shared" si="9"/>
        <v>43.326408000000001</v>
      </c>
      <c r="I312" s="64">
        <f t="shared" si="10"/>
        <v>433.26408000000004</v>
      </c>
    </row>
    <row r="313" spans="1:9" ht="26.25" thickBot="1" x14ac:dyDescent="0.3">
      <c r="A313" s="5">
        <v>310</v>
      </c>
      <c r="B313" s="58">
        <v>3897</v>
      </c>
      <c r="C313" s="59" t="s">
        <v>45</v>
      </c>
      <c r="D313" s="60" t="s">
        <v>349</v>
      </c>
      <c r="E313" s="59" t="s">
        <v>58</v>
      </c>
      <c r="F313" s="61">
        <v>10</v>
      </c>
      <c r="G313" s="64">
        <v>1.75</v>
      </c>
      <c r="H313" s="63">
        <f t="shared" si="9"/>
        <v>2.1126</v>
      </c>
      <c r="I313" s="64">
        <f t="shared" si="10"/>
        <v>21.126000000000001</v>
      </c>
    </row>
    <row r="314" spans="1:9" ht="26.25" thickBot="1" x14ac:dyDescent="0.3">
      <c r="A314" s="5">
        <v>311</v>
      </c>
      <c r="B314" s="58">
        <v>3875</v>
      </c>
      <c r="C314" s="59" t="s">
        <v>45</v>
      </c>
      <c r="D314" s="60" t="s">
        <v>350</v>
      </c>
      <c r="E314" s="59" t="s">
        <v>58</v>
      </c>
      <c r="F314" s="61">
        <v>10</v>
      </c>
      <c r="G314" s="64">
        <v>3.62</v>
      </c>
      <c r="H314" s="63">
        <f t="shared" si="9"/>
        <v>4.3700640000000002</v>
      </c>
      <c r="I314" s="64">
        <f t="shared" si="10"/>
        <v>43.70064</v>
      </c>
    </row>
    <row r="315" spans="1:9" ht="26.25" thickBot="1" x14ac:dyDescent="0.3">
      <c r="A315" s="5">
        <v>312</v>
      </c>
      <c r="B315" s="58">
        <v>3898</v>
      </c>
      <c r="C315" s="59" t="s">
        <v>45</v>
      </c>
      <c r="D315" s="60" t="s">
        <v>351</v>
      </c>
      <c r="E315" s="59" t="s">
        <v>58</v>
      </c>
      <c r="F315" s="61">
        <v>10</v>
      </c>
      <c r="G315" s="64">
        <v>7.34</v>
      </c>
      <c r="H315" s="63">
        <f t="shared" si="9"/>
        <v>8.8608480000000007</v>
      </c>
      <c r="I315" s="64">
        <f t="shared" si="10"/>
        <v>88.608480000000014</v>
      </c>
    </row>
    <row r="316" spans="1:9" ht="16.5" thickBot="1" x14ac:dyDescent="0.3">
      <c r="A316" s="5">
        <v>313</v>
      </c>
      <c r="B316" s="58">
        <v>43651</v>
      </c>
      <c r="C316" s="59" t="s">
        <v>45</v>
      </c>
      <c r="D316" s="60" t="s">
        <v>352</v>
      </c>
      <c r="E316" s="59" t="s">
        <v>63</v>
      </c>
      <c r="F316" s="61">
        <v>50</v>
      </c>
      <c r="G316" s="64">
        <v>9.14</v>
      </c>
      <c r="H316" s="63">
        <f t="shared" si="9"/>
        <v>11.033808000000001</v>
      </c>
      <c r="I316" s="64">
        <f t="shared" si="10"/>
        <v>551.69040000000007</v>
      </c>
    </row>
    <row r="317" spans="1:9" ht="16.5" thickBot="1" x14ac:dyDescent="0.3">
      <c r="A317" s="5">
        <v>314</v>
      </c>
      <c r="B317" s="58">
        <v>43626</v>
      </c>
      <c r="C317" s="59" t="s">
        <v>45</v>
      </c>
      <c r="D317" s="60" t="s">
        <v>353</v>
      </c>
      <c r="E317" s="59" t="s">
        <v>63</v>
      </c>
      <c r="F317" s="61">
        <v>50</v>
      </c>
      <c r="G317" s="64">
        <v>5.08</v>
      </c>
      <c r="H317" s="63">
        <f t="shared" si="9"/>
        <v>6.1325760000000002</v>
      </c>
      <c r="I317" s="64">
        <f t="shared" si="10"/>
        <v>306.62880000000001</v>
      </c>
    </row>
    <row r="318" spans="1:9" ht="39" thickBot="1" x14ac:dyDescent="0.3">
      <c r="A318" s="5">
        <v>315</v>
      </c>
      <c r="B318" s="58">
        <v>39434</v>
      </c>
      <c r="C318" s="59" t="s">
        <v>45</v>
      </c>
      <c r="D318" s="60" t="s">
        <v>354</v>
      </c>
      <c r="E318" s="59" t="s">
        <v>63</v>
      </c>
      <c r="F318" s="61">
        <v>50</v>
      </c>
      <c r="G318" s="64">
        <v>3.42</v>
      </c>
      <c r="H318" s="63">
        <f t="shared" si="9"/>
        <v>4.1286240000000003</v>
      </c>
      <c r="I318" s="64">
        <f t="shared" si="10"/>
        <v>206.43120000000002</v>
      </c>
    </row>
    <row r="319" spans="1:9" ht="16.5" thickBot="1" x14ac:dyDescent="0.3">
      <c r="A319" s="5">
        <v>316</v>
      </c>
      <c r="B319" s="58">
        <v>10498</v>
      </c>
      <c r="C319" s="59" t="s">
        <v>45</v>
      </c>
      <c r="D319" s="60" t="s">
        <v>355</v>
      </c>
      <c r="E319" s="59" t="s">
        <v>63</v>
      </c>
      <c r="F319" s="61">
        <v>10</v>
      </c>
      <c r="G319" s="64">
        <v>8.75</v>
      </c>
      <c r="H319" s="63">
        <f t="shared" si="9"/>
        <v>10.563000000000001</v>
      </c>
      <c r="I319" s="64">
        <f t="shared" si="10"/>
        <v>105.63000000000001</v>
      </c>
    </row>
    <row r="320" spans="1:9" ht="16.5" thickBot="1" x14ac:dyDescent="0.3">
      <c r="A320" s="5">
        <v>317</v>
      </c>
      <c r="B320" s="58">
        <v>31</v>
      </c>
      <c r="C320" s="59" t="s">
        <v>28</v>
      </c>
      <c r="D320" s="60" t="s">
        <v>356</v>
      </c>
      <c r="E320" s="59" t="s">
        <v>58</v>
      </c>
      <c r="F320" s="61">
        <v>10</v>
      </c>
      <c r="G320" s="64">
        <v>2.97</v>
      </c>
      <c r="H320" s="63">
        <f t="shared" si="9"/>
        <v>3.5853840000000003</v>
      </c>
      <c r="I320" s="64">
        <f t="shared" si="10"/>
        <v>35.853840000000005</v>
      </c>
    </row>
    <row r="321" spans="1:9" ht="16.5" thickBot="1" x14ac:dyDescent="0.3">
      <c r="A321" s="5">
        <v>318</v>
      </c>
      <c r="B321" s="58">
        <v>32</v>
      </c>
      <c r="C321" s="59" t="s">
        <v>28</v>
      </c>
      <c r="D321" s="60" t="s">
        <v>357</v>
      </c>
      <c r="E321" s="59" t="s">
        <v>58</v>
      </c>
      <c r="F321" s="61">
        <v>10</v>
      </c>
      <c r="G321" s="64">
        <v>4.5999999999999996</v>
      </c>
      <c r="H321" s="63">
        <f t="shared" si="9"/>
        <v>5.5531199999999998</v>
      </c>
      <c r="I321" s="64">
        <f t="shared" si="10"/>
        <v>55.531199999999998</v>
      </c>
    </row>
    <row r="322" spans="1:9" ht="16.5" thickBot="1" x14ac:dyDescent="0.3">
      <c r="A322" s="5">
        <v>319</v>
      </c>
      <c r="B322" s="58">
        <v>33</v>
      </c>
      <c r="C322" s="59" t="s">
        <v>28</v>
      </c>
      <c r="D322" s="60" t="s">
        <v>358</v>
      </c>
      <c r="E322" s="59" t="s">
        <v>58</v>
      </c>
      <c r="F322" s="61">
        <v>10</v>
      </c>
      <c r="G322" s="64">
        <v>3</v>
      </c>
      <c r="H322" s="63">
        <f t="shared" si="9"/>
        <v>3.6215999999999999</v>
      </c>
      <c r="I322" s="64">
        <f t="shared" si="10"/>
        <v>36.216000000000001</v>
      </c>
    </row>
    <row r="323" spans="1:9" ht="26.25" thickBot="1" x14ac:dyDescent="0.3">
      <c r="A323" s="5">
        <v>320</v>
      </c>
      <c r="B323" s="58">
        <v>39435</v>
      </c>
      <c r="C323" s="59" t="s">
        <v>45</v>
      </c>
      <c r="D323" s="60" t="s">
        <v>359</v>
      </c>
      <c r="E323" s="59" t="s">
        <v>30</v>
      </c>
      <c r="F323" s="61">
        <v>50</v>
      </c>
      <c r="G323" s="64">
        <v>0.12</v>
      </c>
      <c r="H323" s="63">
        <f t="shared" si="9"/>
        <v>0.14486399999999999</v>
      </c>
      <c r="I323" s="64">
        <f t="shared" si="10"/>
        <v>7.2431999999999999</v>
      </c>
    </row>
    <row r="324" spans="1:9" ht="26.25" thickBot="1" x14ac:dyDescent="0.3">
      <c r="A324" s="5">
        <v>321</v>
      </c>
      <c r="B324" s="58">
        <v>39443</v>
      </c>
      <c r="C324" s="59" t="s">
        <v>45</v>
      </c>
      <c r="D324" s="60" t="s">
        <v>360</v>
      </c>
      <c r="E324" s="59" t="s">
        <v>30</v>
      </c>
      <c r="F324" s="61">
        <v>50</v>
      </c>
      <c r="G324" s="64">
        <v>0.28999999999999998</v>
      </c>
      <c r="H324" s="63">
        <f t="shared" ref="H324:H387" si="11">G324+(($G$503/100)*G324)</f>
        <v>0.35008799999999995</v>
      </c>
      <c r="I324" s="64">
        <f t="shared" si="10"/>
        <v>17.504399999999997</v>
      </c>
    </row>
    <row r="325" spans="1:9" ht="39" thickBot="1" x14ac:dyDescent="0.3">
      <c r="A325" s="5">
        <v>322</v>
      </c>
      <c r="B325" s="58">
        <v>4384</v>
      </c>
      <c r="C325" s="59" t="s">
        <v>45</v>
      </c>
      <c r="D325" s="60" t="s">
        <v>361</v>
      </c>
      <c r="E325" s="59" t="s">
        <v>30</v>
      </c>
      <c r="F325" s="61">
        <v>50</v>
      </c>
      <c r="G325" s="64">
        <v>27.01</v>
      </c>
      <c r="H325" s="63">
        <f t="shared" si="11"/>
        <v>32.606472000000004</v>
      </c>
      <c r="I325" s="64">
        <f t="shared" si="10"/>
        <v>1630.3236000000002</v>
      </c>
    </row>
    <row r="326" spans="1:9" ht="15.95" customHeight="1" thickBot="1" x14ac:dyDescent="0.3">
      <c r="A326" s="5">
        <v>323</v>
      </c>
      <c r="B326" s="58">
        <v>4351</v>
      </c>
      <c r="C326" s="59" t="s">
        <v>45</v>
      </c>
      <c r="D326" s="60" t="s">
        <v>362</v>
      </c>
      <c r="E326" s="59" t="s">
        <v>30</v>
      </c>
      <c r="F326" s="61">
        <v>50</v>
      </c>
      <c r="G326" s="64">
        <v>20.03</v>
      </c>
      <c r="H326" s="63">
        <f t="shared" si="11"/>
        <v>24.180216000000001</v>
      </c>
      <c r="I326" s="64">
        <f t="shared" si="10"/>
        <v>1209.0108</v>
      </c>
    </row>
    <row r="327" spans="1:9" ht="26.25" thickBot="1" x14ac:dyDescent="0.3">
      <c r="A327" s="5">
        <v>324</v>
      </c>
      <c r="B327" s="58">
        <v>4320</v>
      </c>
      <c r="C327" s="59" t="s">
        <v>45</v>
      </c>
      <c r="D327" s="60" t="s">
        <v>363</v>
      </c>
      <c r="E327" s="59" t="s">
        <v>30</v>
      </c>
      <c r="F327" s="61">
        <v>100</v>
      </c>
      <c r="G327" s="64">
        <v>2.77</v>
      </c>
      <c r="H327" s="63">
        <f t="shared" si="11"/>
        <v>3.343944</v>
      </c>
      <c r="I327" s="64">
        <f t="shared" si="10"/>
        <v>334.39440000000002</v>
      </c>
    </row>
    <row r="328" spans="1:9" ht="26.25" thickBot="1" x14ac:dyDescent="0.3">
      <c r="A328" s="5">
        <v>325</v>
      </c>
      <c r="B328" s="58">
        <v>4318</v>
      </c>
      <c r="C328" s="59" t="s">
        <v>45</v>
      </c>
      <c r="D328" s="60" t="s">
        <v>364</v>
      </c>
      <c r="E328" s="59" t="s">
        <v>30</v>
      </c>
      <c r="F328" s="61">
        <v>100</v>
      </c>
      <c r="G328" s="64">
        <v>1.35</v>
      </c>
      <c r="H328" s="63">
        <f t="shared" si="11"/>
        <v>1.6297200000000001</v>
      </c>
      <c r="I328" s="64">
        <f t="shared" si="10"/>
        <v>162.97200000000001</v>
      </c>
    </row>
    <row r="329" spans="1:9" ht="26.25" thickBot="1" x14ac:dyDescent="0.3">
      <c r="A329" s="5">
        <v>326</v>
      </c>
      <c r="B329" s="58">
        <v>11054</v>
      </c>
      <c r="C329" s="59" t="s">
        <v>45</v>
      </c>
      <c r="D329" s="60" t="s">
        <v>365</v>
      </c>
      <c r="E329" s="59" t="s">
        <v>58</v>
      </c>
      <c r="F329" s="61">
        <v>100</v>
      </c>
      <c r="G329" s="64">
        <v>0.03</v>
      </c>
      <c r="H329" s="63">
        <f t="shared" si="11"/>
        <v>3.6215999999999998E-2</v>
      </c>
      <c r="I329" s="64">
        <f t="shared" si="10"/>
        <v>3.6215999999999999</v>
      </c>
    </row>
    <row r="330" spans="1:9" ht="26.25" thickBot="1" x14ac:dyDescent="0.3">
      <c r="A330" s="5">
        <v>327</v>
      </c>
      <c r="B330" s="58">
        <v>11055</v>
      </c>
      <c r="C330" s="59" t="s">
        <v>45</v>
      </c>
      <c r="D330" s="60" t="s">
        <v>366</v>
      </c>
      <c r="E330" s="59" t="s">
        <v>30</v>
      </c>
      <c r="F330" s="61">
        <v>100</v>
      </c>
      <c r="G330" s="64">
        <v>0.06</v>
      </c>
      <c r="H330" s="63">
        <f t="shared" si="11"/>
        <v>7.2431999999999996E-2</v>
      </c>
      <c r="I330" s="64">
        <f t="shared" si="10"/>
        <v>7.2431999999999999</v>
      </c>
    </row>
    <row r="331" spans="1:9" ht="26.25" thickBot="1" x14ac:dyDescent="0.3">
      <c r="A331" s="5">
        <v>328</v>
      </c>
      <c r="B331" s="58">
        <v>11056</v>
      </c>
      <c r="C331" s="59" t="s">
        <v>45</v>
      </c>
      <c r="D331" s="60" t="s">
        <v>367</v>
      </c>
      <c r="E331" s="59" t="s">
        <v>58</v>
      </c>
      <c r="F331" s="61">
        <v>100</v>
      </c>
      <c r="G331" s="64">
        <v>0.06</v>
      </c>
      <c r="H331" s="63">
        <f t="shared" si="11"/>
        <v>7.2431999999999996E-2</v>
      </c>
      <c r="I331" s="64">
        <f t="shared" si="10"/>
        <v>7.2431999999999999</v>
      </c>
    </row>
    <row r="332" spans="1:9" ht="26.25" thickBot="1" x14ac:dyDescent="0.3">
      <c r="A332" s="5">
        <v>329</v>
      </c>
      <c r="B332" s="58">
        <v>11057</v>
      </c>
      <c r="C332" s="59" t="s">
        <v>45</v>
      </c>
      <c r="D332" s="60" t="s">
        <v>368</v>
      </c>
      <c r="E332" s="59" t="s">
        <v>58</v>
      </c>
      <c r="F332" s="61">
        <v>100</v>
      </c>
      <c r="G332" s="64">
        <v>0.13</v>
      </c>
      <c r="H332" s="63">
        <f t="shared" si="11"/>
        <v>0.15693600000000002</v>
      </c>
      <c r="I332" s="64">
        <f t="shared" si="10"/>
        <v>15.693600000000002</v>
      </c>
    </row>
    <row r="333" spans="1:9" ht="26.25" thickBot="1" x14ac:dyDescent="0.3">
      <c r="A333" s="5">
        <v>330</v>
      </c>
      <c r="B333" s="58">
        <v>11059</v>
      </c>
      <c r="C333" s="59" t="s">
        <v>45</v>
      </c>
      <c r="D333" s="60" t="s">
        <v>369</v>
      </c>
      <c r="E333" s="59" t="s">
        <v>58</v>
      </c>
      <c r="F333" s="61">
        <v>100</v>
      </c>
      <c r="G333" s="64">
        <v>0.27</v>
      </c>
      <c r="H333" s="63">
        <f t="shared" si="11"/>
        <v>0.32594400000000001</v>
      </c>
      <c r="I333" s="64">
        <f t="shared" si="10"/>
        <v>32.5944</v>
      </c>
    </row>
    <row r="334" spans="1:9" ht="16.5" thickBot="1" x14ac:dyDescent="0.3">
      <c r="A334" s="5">
        <v>331</v>
      </c>
      <c r="B334" s="58">
        <v>40547</v>
      </c>
      <c r="C334" s="59" t="s">
        <v>45</v>
      </c>
      <c r="D334" s="60" t="s">
        <v>370</v>
      </c>
      <c r="E334" s="59" t="s">
        <v>371</v>
      </c>
      <c r="F334" s="61">
        <v>3</v>
      </c>
      <c r="G334" s="64">
        <v>32.82</v>
      </c>
      <c r="H334" s="63">
        <f t="shared" si="11"/>
        <v>39.620303999999997</v>
      </c>
      <c r="I334" s="64">
        <f t="shared" si="10"/>
        <v>118.86091199999998</v>
      </c>
    </row>
    <row r="335" spans="1:9" ht="26.25" thickBot="1" x14ac:dyDescent="0.3">
      <c r="A335" s="5">
        <v>332</v>
      </c>
      <c r="B335" s="58">
        <v>40552</v>
      </c>
      <c r="C335" s="59" t="s">
        <v>45</v>
      </c>
      <c r="D335" s="60" t="s">
        <v>372</v>
      </c>
      <c r="E335" s="59" t="s">
        <v>371</v>
      </c>
      <c r="F335" s="61">
        <v>3</v>
      </c>
      <c r="G335" s="64">
        <v>56.27</v>
      </c>
      <c r="H335" s="63">
        <f t="shared" si="11"/>
        <v>67.929144000000008</v>
      </c>
      <c r="I335" s="64">
        <f t="shared" si="10"/>
        <v>203.78743200000002</v>
      </c>
    </row>
    <row r="336" spans="1:9" ht="26.25" thickBot="1" x14ac:dyDescent="0.3">
      <c r="A336" s="5">
        <v>333</v>
      </c>
      <c r="B336" s="58">
        <v>20078</v>
      </c>
      <c r="C336" s="59" t="s">
        <v>45</v>
      </c>
      <c r="D336" s="60" t="s">
        <v>373</v>
      </c>
      <c r="E336" s="59" t="s">
        <v>30</v>
      </c>
      <c r="F336" s="61">
        <v>10</v>
      </c>
      <c r="G336" s="64">
        <v>31.44</v>
      </c>
      <c r="H336" s="63">
        <f t="shared" si="11"/>
        <v>37.954368000000002</v>
      </c>
      <c r="I336" s="64">
        <f t="shared" si="10"/>
        <v>379.54367999999999</v>
      </c>
    </row>
    <row r="337" spans="1:9" ht="26.25" thickBot="1" x14ac:dyDescent="0.3">
      <c r="A337" s="5">
        <v>334</v>
      </c>
      <c r="B337" s="58">
        <v>36881</v>
      </c>
      <c r="C337" s="59" t="s">
        <v>45</v>
      </c>
      <c r="D337" s="60" t="s">
        <v>374</v>
      </c>
      <c r="E337" s="59" t="s">
        <v>159</v>
      </c>
      <c r="F337" s="61">
        <v>2</v>
      </c>
      <c r="G337" s="64">
        <v>158.76</v>
      </c>
      <c r="H337" s="63">
        <f t="shared" si="11"/>
        <v>191.65507199999999</v>
      </c>
      <c r="I337" s="64">
        <f t="shared" si="10"/>
        <v>383.31014399999998</v>
      </c>
    </row>
    <row r="338" spans="1:9" ht="26.25" thickBot="1" x14ac:dyDescent="0.3">
      <c r="A338" s="5">
        <v>335</v>
      </c>
      <c r="B338" s="58">
        <v>4720</v>
      </c>
      <c r="C338" s="59" t="s">
        <v>45</v>
      </c>
      <c r="D338" s="60" t="s">
        <v>375</v>
      </c>
      <c r="E338" s="59" t="s">
        <v>88</v>
      </c>
      <c r="F338" s="61">
        <v>100</v>
      </c>
      <c r="G338" s="64">
        <v>75.8</v>
      </c>
      <c r="H338" s="63">
        <f t="shared" si="11"/>
        <v>91.505759999999995</v>
      </c>
      <c r="I338" s="64">
        <f t="shared" si="10"/>
        <v>9150.5759999999991</v>
      </c>
    </row>
    <row r="339" spans="1:9" ht="26.25" thickBot="1" x14ac:dyDescent="0.3">
      <c r="A339" s="5">
        <v>336</v>
      </c>
      <c r="B339" s="58">
        <v>4721</v>
      </c>
      <c r="C339" s="59" t="s">
        <v>45</v>
      </c>
      <c r="D339" s="60" t="s">
        <v>376</v>
      </c>
      <c r="E339" s="59" t="s">
        <v>88</v>
      </c>
      <c r="F339" s="61">
        <v>10</v>
      </c>
      <c r="G339" s="64">
        <v>65.650000000000006</v>
      </c>
      <c r="H339" s="63">
        <f t="shared" si="11"/>
        <v>79.252680000000012</v>
      </c>
      <c r="I339" s="64">
        <f t="shared" si="10"/>
        <v>792.52680000000009</v>
      </c>
    </row>
    <row r="340" spans="1:9" ht="26.25" thickBot="1" x14ac:dyDescent="0.3">
      <c r="A340" s="5">
        <v>337</v>
      </c>
      <c r="B340" s="58">
        <v>4718</v>
      </c>
      <c r="C340" s="59" t="s">
        <v>45</v>
      </c>
      <c r="D340" s="60" t="s">
        <v>377</v>
      </c>
      <c r="E340" s="59" t="s">
        <v>88</v>
      </c>
      <c r="F340" s="61">
        <v>10</v>
      </c>
      <c r="G340" s="64">
        <v>66</v>
      </c>
      <c r="H340" s="63">
        <f t="shared" si="11"/>
        <v>79.675200000000004</v>
      </c>
      <c r="I340" s="64">
        <f t="shared" si="10"/>
        <v>796.75200000000007</v>
      </c>
    </row>
    <row r="341" spans="1:9" ht="26.25" thickBot="1" x14ac:dyDescent="0.3">
      <c r="A341" s="5">
        <v>338</v>
      </c>
      <c r="B341" s="58">
        <v>4722</v>
      </c>
      <c r="C341" s="59" t="s">
        <v>45</v>
      </c>
      <c r="D341" s="60" t="s">
        <v>378</v>
      </c>
      <c r="E341" s="59" t="s">
        <v>88</v>
      </c>
      <c r="F341" s="61">
        <v>10</v>
      </c>
      <c r="G341" s="64">
        <v>62.01</v>
      </c>
      <c r="H341" s="63">
        <f t="shared" si="11"/>
        <v>74.858471999999992</v>
      </c>
      <c r="I341" s="64">
        <f t="shared" si="10"/>
        <v>748.58471999999995</v>
      </c>
    </row>
    <row r="342" spans="1:9" ht="16.5" thickBot="1" x14ac:dyDescent="0.3">
      <c r="A342" s="5">
        <v>339</v>
      </c>
      <c r="B342" s="58">
        <v>34</v>
      </c>
      <c r="C342" s="59" t="s">
        <v>28</v>
      </c>
      <c r="D342" s="60" t="s">
        <v>379</v>
      </c>
      <c r="E342" s="59" t="s">
        <v>58</v>
      </c>
      <c r="F342" s="61">
        <v>10</v>
      </c>
      <c r="G342" s="64">
        <v>0.85</v>
      </c>
      <c r="H342" s="63">
        <f t="shared" si="11"/>
        <v>1.0261199999999999</v>
      </c>
      <c r="I342" s="64">
        <f t="shared" si="10"/>
        <v>10.261199999999999</v>
      </c>
    </row>
    <row r="343" spans="1:9" ht="16.5" thickBot="1" x14ac:dyDescent="0.3">
      <c r="A343" s="5">
        <v>340</v>
      </c>
      <c r="B343" s="58">
        <v>35</v>
      </c>
      <c r="C343" s="59" t="s">
        <v>28</v>
      </c>
      <c r="D343" s="60" t="s">
        <v>380</v>
      </c>
      <c r="E343" s="59" t="s">
        <v>30</v>
      </c>
      <c r="F343" s="61">
        <v>10</v>
      </c>
      <c r="G343" s="64">
        <v>1.66</v>
      </c>
      <c r="H343" s="63">
        <f t="shared" si="11"/>
        <v>2.003952</v>
      </c>
      <c r="I343" s="64">
        <f t="shared" si="10"/>
        <v>20.03952</v>
      </c>
    </row>
    <row r="344" spans="1:9" ht="16.5" thickBot="1" x14ac:dyDescent="0.3">
      <c r="A344" s="5">
        <v>341</v>
      </c>
      <c r="B344" s="58">
        <v>36</v>
      </c>
      <c r="C344" s="59" t="s">
        <v>28</v>
      </c>
      <c r="D344" s="60" t="s">
        <v>381</v>
      </c>
      <c r="E344" s="59" t="s">
        <v>58</v>
      </c>
      <c r="F344" s="61">
        <v>10</v>
      </c>
      <c r="G344" s="64">
        <v>1.5</v>
      </c>
      <c r="H344" s="63">
        <f t="shared" si="11"/>
        <v>1.8108</v>
      </c>
      <c r="I344" s="64">
        <f t="shared" si="10"/>
        <v>18.108000000000001</v>
      </c>
    </row>
    <row r="345" spans="1:9" ht="26.25" thickBot="1" x14ac:dyDescent="0.3">
      <c r="A345" s="5">
        <v>342</v>
      </c>
      <c r="B345" s="58">
        <v>1287</v>
      </c>
      <c r="C345" s="59" t="s">
        <v>45</v>
      </c>
      <c r="D345" s="60" t="s">
        <v>382</v>
      </c>
      <c r="E345" s="59" t="s">
        <v>159</v>
      </c>
      <c r="F345" s="61">
        <v>20</v>
      </c>
      <c r="G345" s="64">
        <v>31.97</v>
      </c>
      <c r="H345" s="63">
        <f t="shared" si="11"/>
        <v>38.594183999999998</v>
      </c>
      <c r="I345" s="64">
        <f t="shared" si="10"/>
        <v>771.88367999999991</v>
      </c>
    </row>
    <row r="346" spans="1:9" ht="26.25" thickBot="1" x14ac:dyDescent="0.3">
      <c r="A346" s="5">
        <v>343</v>
      </c>
      <c r="B346" s="58">
        <v>1292</v>
      </c>
      <c r="C346" s="59" t="s">
        <v>45</v>
      </c>
      <c r="D346" s="60" t="s">
        <v>383</v>
      </c>
      <c r="E346" s="59" t="s">
        <v>159</v>
      </c>
      <c r="F346" s="61">
        <v>20</v>
      </c>
      <c r="G346" s="64">
        <v>65.17</v>
      </c>
      <c r="H346" s="63">
        <f t="shared" si="11"/>
        <v>78.673224000000005</v>
      </c>
      <c r="I346" s="64">
        <f t="shared" si="10"/>
        <v>1573.4644800000001</v>
      </c>
    </row>
    <row r="347" spans="1:9" ht="26.25" thickBot="1" x14ac:dyDescent="0.3">
      <c r="A347" s="5">
        <v>344</v>
      </c>
      <c r="B347" s="58">
        <v>38195</v>
      </c>
      <c r="C347" s="59" t="s">
        <v>45</v>
      </c>
      <c r="D347" s="60" t="s">
        <v>384</v>
      </c>
      <c r="E347" s="59" t="s">
        <v>159</v>
      </c>
      <c r="F347" s="61">
        <v>20</v>
      </c>
      <c r="G347" s="64">
        <v>102.59</v>
      </c>
      <c r="H347" s="63">
        <f t="shared" si="11"/>
        <v>123.846648</v>
      </c>
      <c r="I347" s="64">
        <f t="shared" si="10"/>
        <v>2476.9329600000001</v>
      </c>
    </row>
    <row r="348" spans="1:9" ht="26.25" thickBot="1" x14ac:dyDescent="0.3">
      <c r="A348" s="5">
        <v>345</v>
      </c>
      <c r="B348" s="58">
        <v>21108</v>
      </c>
      <c r="C348" s="59" t="s">
        <v>45</v>
      </c>
      <c r="D348" s="60" t="s">
        <v>385</v>
      </c>
      <c r="E348" s="59" t="s">
        <v>159</v>
      </c>
      <c r="F348" s="61">
        <v>20</v>
      </c>
      <c r="G348" s="64">
        <v>86.86</v>
      </c>
      <c r="H348" s="63">
        <f t="shared" si="11"/>
        <v>104.857392</v>
      </c>
      <c r="I348" s="64">
        <f t="shared" si="10"/>
        <v>2097.1478400000001</v>
      </c>
    </row>
    <row r="349" spans="1:9" ht="26.25" thickBot="1" x14ac:dyDescent="0.3">
      <c r="A349" s="5">
        <v>346</v>
      </c>
      <c r="B349" s="58">
        <v>4812</v>
      </c>
      <c r="C349" s="59" t="s">
        <v>45</v>
      </c>
      <c r="D349" s="60" t="s">
        <v>386</v>
      </c>
      <c r="E349" s="59" t="s">
        <v>159</v>
      </c>
      <c r="F349" s="61">
        <v>60</v>
      </c>
      <c r="G349" s="64">
        <v>10.96</v>
      </c>
      <c r="H349" s="63">
        <f t="shared" si="11"/>
        <v>13.230912</v>
      </c>
      <c r="I349" s="64">
        <f t="shared" si="10"/>
        <v>793.85472000000004</v>
      </c>
    </row>
    <row r="350" spans="1:9" ht="26.25" thickBot="1" x14ac:dyDescent="0.3">
      <c r="A350" s="5">
        <v>347</v>
      </c>
      <c r="B350" s="58">
        <v>4491</v>
      </c>
      <c r="C350" s="59" t="s">
        <v>45</v>
      </c>
      <c r="D350" s="60" t="s">
        <v>387</v>
      </c>
      <c r="E350" s="59" t="s">
        <v>104</v>
      </c>
      <c r="F350" s="61">
        <v>50</v>
      </c>
      <c r="G350" s="64">
        <v>6.77</v>
      </c>
      <c r="H350" s="63">
        <f t="shared" si="11"/>
        <v>8.1727439999999998</v>
      </c>
      <c r="I350" s="64">
        <f t="shared" si="10"/>
        <v>408.63720000000001</v>
      </c>
    </row>
    <row r="351" spans="1:9" ht="51.75" thickBot="1" x14ac:dyDescent="0.3">
      <c r="A351" s="5">
        <v>348</v>
      </c>
      <c r="B351" s="58">
        <v>4992</v>
      </c>
      <c r="C351" s="59" t="s">
        <v>45</v>
      </c>
      <c r="D351" s="60" t="s">
        <v>388</v>
      </c>
      <c r="E351" s="59" t="s">
        <v>30</v>
      </c>
      <c r="F351" s="61">
        <v>5</v>
      </c>
      <c r="G351" s="64">
        <v>266.43</v>
      </c>
      <c r="H351" s="63">
        <f t="shared" si="11"/>
        <v>321.63429600000001</v>
      </c>
      <c r="I351" s="64">
        <f t="shared" si="10"/>
        <v>1608.17148</v>
      </c>
    </row>
    <row r="352" spans="1:9" ht="51.75" thickBot="1" x14ac:dyDescent="0.3">
      <c r="A352" s="5">
        <v>349</v>
      </c>
      <c r="B352" s="58">
        <v>4987</v>
      </c>
      <c r="C352" s="59" t="s">
        <v>45</v>
      </c>
      <c r="D352" s="60" t="s">
        <v>389</v>
      </c>
      <c r="E352" s="59" t="s">
        <v>30</v>
      </c>
      <c r="F352" s="61">
        <v>5</v>
      </c>
      <c r="G352" s="64">
        <v>304.82</v>
      </c>
      <c r="H352" s="63">
        <f t="shared" si="11"/>
        <v>367.97870399999999</v>
      </c>
      <c r="I352" s="64">
        <f t="shared" si="10"/>
        <v>1839.8935200000001</v>
      </c>
    </row>
    <row r="353" spans="1:9" ht="16.5" thickBot="1" x14ac:dyDescent="0.3">
      <c r="A353" s="5">
        <v>350</v>
      </c>
      <c r="B353" s="58">
        <v>40304</v>
      </c>
      <c r="C353" s="59" t="s">
        <v>45</v>
      </c>
      <c r="D353" s="60" t="s">
        <v>390</v>
      </c>
      <c r="E353" s="59" t="s">
        <v>63</v>
      </c>
      <c r="F353" s="61">
        <v>2</v>
      </c>
      <c r="G353" s="64">
        <v>19.96</v>
      </c>
      <c r="H353" s="63">
        <f t="shared" si="11"/>
        <v>24.095711999999999</v>
      </c>
      <c r="I353" s="64">
        <f t="shared" si="10"/>
        <v>48.191423999999998</v>
      </c>
    </row>
    <row r="354" spans="1:9" ht="16.5" thickBot="1" x14ac:dyDescent="0.3">
      <c r="A354" s="5">
        <v>351</v>
      </c>
      <c r="B354" s="58">
        <v>5065</v>
      </c>
      <c r="C354" s="59" t="s">
        <v>45</v>
      </c>
      <c r="D354" s="60" t="s">
        <v>391</v>
      </c>
      <c r="E354" s="59" t="s">
        <v>63</v>
      </c>
      <c r="F354" s="61">
        <v>2</v>
      </c>
      <c r="G354" s="64">
        <v>30.76</v>
      </c>
      <c r="H354" s="63">
        <f t="shared" si="11"/>
        <v>37.133472000000005</v>
      </c>
      <c r="I354" s="64">
        <f t="shared" si="10"/>
        <v>74.266944000000009</v>
      </c>
    </row>
    <row r="355" spans="1:9" ht="16.5" thickBot="1" x14ac:dyDescent="0.3">
      <c r="A355" s="5">
        <v>352</v>
      </c>
      <c r="B355" s="58">
        <v>5072</v>
      </c>
      <c r="C355" s="59" t="s">
        <v>45</v>
      </c>
      <c r="D355" s="60" t="s">
        <v>392</v>
      </c>
      <c r="E355" s="59" t="s">
        <v>63</v>
      </c>
      <c r="F355" s="61">
        <v>2</v>
      </c>
      <c r="G355" s="64">
        <v>28.46</v>
      </c>
      <c r="H355" s="63">
        <f t="shared" si="11"/>
        <v>34.356912000000001</v>
      </c>
      <c r="I355" s="64">
        <f t="shared" si="10"/>
        <v>68.713824000000002</v>
      </c>
    </row>
    <row r="356" spans="1:9" ht="16.5" thickBot="1" x14ac:dyDescent="0.3">
      <c r="A356" s="5">
        <v>353</v>
      </c>
      <c r="B356" s="58">
        <v>5066</v>
      </c>
      <c r="C356" s="59" t="s">
        <v>45</v>
      </c>
      <c r="D356" s="60" t="s">
        <v>393</v>
      </c>
      <c r="E356" s="59" t="s">
        <v>63</v>
      </c>
      <c r="F356" s="61">
        <v>2</v>
      </c>
      <c r="G356" s="64">
        <v>21.31</v>
      </c>
      <c r="H356" s="63">
        <f t="shared" si="11"/>
        <v>25.725431999999998</v>
      </c>
      <c r="I356" s="64">
        <f t="shared" si="10"/>
        <v>51.450863999999996</v>
      </c>
    </row>
    <row r="357" spans="1:9" ht="16.5" thickBot="1" x14ac:dyDescent="0.3">
      <c r="A357" s="5">
        <v>354</v>
      </c>
      <c r="B357" s="58">
        <v>5063</v>
      </c>
      <c r="C357" s="59" t="s">
        <v>45</v>
      </c>
      <c r="D357" s="60" t="s">
        <v>394</v>
      </c>
      <c r="E357" s="59" t="s">
        <v>63</v>
      </c>
      <c r="F357" s="61">
        <v>2</v>
      </c>
      <c r="G357" s="64">
        <v>19.3</v>
      </c>
      <c r="H357" s="63">
        <f t="shared" si="11"/>
        <v>23.298960000000001</v>
      </c>
      <c r="I357" s="64">
        <f t="shared" si="10"/>
        <v>46.597920000000002</v>
      </c>
    </row>
    <row r="358" spans="1:9" ht="16.5" thickBot="1" x14ac:dyDescent="0.3">
      <c r="A358" s="5">
        <v>355</v>
      </c>
      <c r="B358" s="58">
        <v>20247</v>
      </c>
      <c r="C358" s="59" t="s">
        <v>45</v>
      </c>
      <c r="D358" s="60" t="s">
        <v>395</v>
      </c>
      <c r="E358" s="59" t="s">
        <v>63</v>
      </c>
      <c r="F358" s="61">
        <v>2</v>
      </c>
      <c r="G358" s="64">
        <v>17.91</v>
      </c>
      <c r="H358" s="63">
        <f t="shared" si="11"/>
        <v>21.620951999999999</v>
      </c>
      <c r="I358" s="64">
        <f t="shared" si="10"/>
        <v>43.241903999999998</v>
      </c>
    </row>
    <row r="359" spans="1:9" ht="16.5" thickBot="1" x14ac:dyDescent="0.3">
      <c r="A359" s="5">
        <v>356</v>
      </c>
      <c r="B359" s="58">
        <v>5074</v>
      </c>
      <c r="C359" s="59" t="s">
        <v>45</v>
      </c>
      <c r="D359" s="60" t="s">
        <v>396</v>
      </c>
      <c r="E359" s="59" t="s">
        <v>63</v>
      </c>
      <c r="F359" s="61">
        <v>2</v>
      </c>
      <c r="G359" s="64">
        <v>18.12</v>
      </c>
      <c r="H359" s="63">
        <f t="shared" si="11"/>
        <v>21.874464</v>
      </c>
      <c r="I359" s="64">
        <f t="shared" si="10"/>
        <v>43.748927999999999</v>
      </c>
    </row>
    <row r="360" spans="1:9" ht="16.5" thickBot="1" x14ac:dyDescent="0.3">
      <c r="A360" s="5">
        <v>357</v>
      </c>
      <c r="B360" s="58">
        <v>5067</v>
      </c>
      <c r="C360" s="59" t="s">
        <v>45</v>
      </c>
      <c r="D360" s="60" t="s">
        <v>397</v>
      </c>
      <c r="E360" s="59" t="s">
        <v>63</v>
      </c>
      <c r="F360" s="61">
        <v>2</v>
      </c>
      <c r="G360" s="64">
        <v>17.239999999999998</v>
      </c>
      <c r="H360" s="63">
        <f t="shared" si="11"/>
        <v>20.812127999999998</v>
      </c>
      <c r="I360" s="64">
        <f t="shared" si="10"/>
        <v>41.624255999999995</v>
      </c>
    </row>
    <row r="361" spans="1:9" ht="16.5" thickBot="1" x14ac:dyDescent="0.3">
      <c r="A361" s="5">
        <v>358</v>
      </c>
      <c r="B361" s="58">
        <v>5078</v>
      </c>
      <c r="C361" s="59" t="s">
        <v>45</v>
      </c>
      <c r="D361" s="60" t="s">
        <v>398</v>
      </c>
      <c r="E361" s="59" t="s">
        <v>63</v>
      </c>
      <c r="F361" s="61">
        <v>2</v>
      </c>
      <c r="G361" s="64">
        <v>17.04</v>
      </c>
      <c r="H361" s="63">
        <f t="shared" si="11"/>
        <v>20.570687999999997</v>
      </c>
      <c r="I361" s="64">
        <f t="shared" si="10"/>
        <v>41.141375999999994</v>
      </c>
    </row>
    <row r="362" spans="1:9" ht="16.5" thickBot="1" x14ac:dyDescent="0.3">
      <c r="A362" s="5">
        <v>359</v>
      </c>
      <c r="B362" s="58">
        <v>5068</v>
      </c>
      <c r="C362" s="59" t="s">
        <v>45</v>
      </c>
      <c r="D362" s="60" t="s">
        <v>399</v>
      </c>
      <c r="E362" s="59" t="s">
        <v>63</v>
      </c>
      <c r="F362" s="61">
        <v>2</v>
      </c>
      <c r="G362" s="64">
        <v>16.170000000000002</v>
      </c>
      <c r="H362" s="63">
        <f t="shared" si="11"/>
        <v>19.520424000000002</v>
      </c>
      <c r="I362" s="64">
        <f t="shared" si="10"/>
        <v>39.040848000000004</v>
      </c>
    </row>
    <row r="363" spans="1:9" ht="16.5" thickBot="1" x14ac:dyDescent="0.3">
      <c r="A363" s="5">
        <v>360</v>
      </c>
      <c r="B363" s="58">
        <v>5073</v>
      </c>
      <c r="C363" s="59" t="s">
        <v>45</v>
      </c>
      <c r="D363" s="60" t="s">
        <v>400</v>
      </c>
      <c r="E363" s="59" t="s">
        <v>63</v>
      </c>
      <c r="F363" s="61">
        <v>2</v>
      </c>
      <c r="G363" s="64">
        <v>16.48</v>
      </c>
      <c r="H363" s="63">
        <f t="shared" si="11"/>
        <v>19.894656000000001</v>
      </c>
      <c r="I363" s="64">
        <f t="shared" si="10"/>
        <v>39.789312000000002</v>
      </c>
    </row>
    <row r="364" spans="1:9" ht="16.5" thickBot="1" x14ac:dyDescent="0.3">
      <c r="A364" s="5">
        <v>361</v>
      </c>
      <c r="B364" s="58">
        <v>5069</v>
      </c>
      <c r="C364" s="59" t="s">
        <v>45</v>
      </c>
      <c r="D364" s="60" t="s">
        <v>401</v>
      </c>
      <c r="E364" s="59" t="s">
        <v>63</v>
      </c>
      <c r="F364" s="61">
        <v>2</v>
      </c>
      <c r="G364" s="64">
        <v>16.48</v>
      </c>
      <c r="H364" s="63">
        <f t="shared" si="11"/>
        <v>19.894656000000001</v>
      </c>
      <c r="I364" s="64">
        <f t="shared" si="10"/>
        <v>39.789312000000002</v>
      </c>
    </row>
    <row r="365" spans="1:9" ht="16.5" thickBot="1" x14ac:dyDescent="0.3">
      <c r="A365" s="5">
        <v>362</v>
      </c>
      <c r="B365" s="58">
        <v>5070</v>
      </c>
      <c r="C365" s="59" t="s">
        <v>45</v>
      </c>
      <c r="D365" s="60" t="s">
        <v>402</v>
      </c>
      <c r="E365" s="59" t="s">
        <v>63</v>
      </c>
      <c r="F365" s="61">
        <v>2</v>
      </c>
      <c r="G365" s="64">
        <v>16.66</v>
      </c>
      <c r="H365" s="63">
        <f t="shared" si="11"/>
        <v>20.111951999999999</v>
      </c>
      <c r="I365" s="64">
        <f t="shared" si="10"/>
        <v>40.223903999999997</v>
      </c>
    </row>
    <row r="366" spans="1:9" ht="16.5" thickBot="1" x14ac:dyDescent="0.3">
      <c r="A366" s="5">
        <v>363</v>
      </c>
      <c r="B366" s="58">
        <v>5071</v>
      </c>
      <c r="C366" s="59" t="s">
        <v>45</v>
      </c>
      <c r="D366" s="60" t="s">
        <v>403</v>
      </c>
      <c r="E366" s="59" t="s">
        <v>63</v>
      </c>
      <c r="F366" s="61">
        <v>2</v>
      </c>
      <c r="G366" s="64">
        <v>16.170000000000002</v>
      </c>
      <c r="H366" s="63">
        <f t="shared" si="11"/>
        <v>19.520424000000002</v>
      </c>
      <c r="I366" s="64">
        <f t="shared" si="10"/>
        <v>39.040848000000004</v>
      </c>
    </row>
    <row r="367" spans="1:9" ht="16.5" thickBot="1" x14ac:dyDescent="0.3">
      <c r="A367" s="5">
        <v>364</v>
      </c>
      <c r="B367" s="58">
        <v>5061</v>
      </c>
      <c r="C367" s="59" t="s">
        <v>45</v>
      </c>
      <c r="D367" s="60" t="s">
        <v>404</v>
      </c>
      <c r="E367" s="59" t="s">
        <v>63</v>
      </c>
      <c r="F367" s="61">
        <v>2</v>
      </c>
      <c r="G367" s="64">
        <v>15.9</v>
      </c>
      <c r="H367" s="63">
        <f t="shared" si="11"/>
        <v>19.194479999999999</v>
      </c>
      <c r="I367" s="64">
        <f t="shared" si="10"/>
        <v>38.388959999999997</v>
      </c>
    </row>
    <row r="368" spans="1:9" ht="16.5" thickBot="1" x14ac:dyDescent="0.3">
      <c r="A368" s="5">
        <v>365</v>
      </c>
      <c r="B368" s="58">
        <v>5075</v>
      </c>
      <c r="C368" s="59" t="s">
        <v>45</v>
      </c>
      <c r="D368" s="60" t="s">
        <v>405</v>
      </c>
      <c r="E368" s="59" t="s">
        <v>63</v>
      </c>
      <c r="F368" s="61">
        <v>2</v>
      </c>
      <c r="G368" s="64">
        <v>16.170000000000002</v>
      </c>
      <c r="H368" s="63">
        <f t="shared" si="11"/>
        <v>19.520424000000002</v>
      </c>
      <c r="I368" s="64">
        <f t="shared" si="10"/>
        <v>39.040848000000004</v>
      </c>
    </row>
    <row r="369" spans="1:9" ht="16.5" thickBot="1" x14ac:dyDescent="0.3">
      <c r="A369" s="5">
        <v>366</v>
      </c>
      <c r="B369" s="58">
        <v>39027</v>
      </c>
      <c r="C369" s="59" t="s">
        <v>45</v>
      </c>
      <c r="D369" s="60" t="s">
        <v>406</v>
      </c>
      <c r="E369" s="59" t="s">
        <v>63</v>
      </c>
      <c r="F369" s="61">
        <v>2</v>
      </c>
      <c r="G369" s="64">
        <v>16.16</v>
      </c>
      <c r="H369" s="63">
        <f t="shared" si="11"/>
        <v>19.508351999999999</v>
      </c>
      <c r="I369" s="64">
        <f t="shared" si="10"/>
        <v>39.016703999999997</v>
      </c>
    </row>
    <row r="370" spans="1:9" ht="16.5" thickBot="1" x14ac:dyDescent="0.3">
      <c r="A370" s="5">
        <v>367</v>
      </c>
      <c r="B370" s="58">
        <v>5062</v>
      </c>
      <c r="C370" s="59" t="s">
        <v>45</v>
      </c>
      <c r="D370" s="60" t="s">
        <v>407</v>
      </c>
      <c r="E370" s="59" t="s">
        <v>63</v>
      </c>
      <c r="F370" s="61">
        <v>2</v>
      </c>
      <c r="G370" s="64">
        <v>16.39</v>
      </c>
      <c r="H370" s="63">
        <f t="shared" si="11"/>
        <v>19.786008000000002</v>
      </c>
      <c r="I370" s="64">
        <f t="shared" si="10"/>
        <v>39.572016000000005</v>
      </c>
    </row>
    <row r="371" spans="1:9" ht="16.5" thickBot="1" x14ac:dyDescent="0.3">
      <c r="A371" s="5">
        <v>368</v>
      </c>
      <c r="B371" s="58">
        <v>40568</v>
      </c>
      <c r="C371" s="59" t="s">
        <v>45</v>
      </c>
      <c r="D371" s="60" t="s">
        <v>408</v>
      </c>
      <c r="E371" s="59" t="s">
        <v>63</v>
      </c>
      <c r="F371" s="61">
        <v>2</v>
      </c>
      <c r="G371" s="64">
        <v>16.29</v>
      </c>
      <c r="H371" s="63">
        <f t="shared" si="11"/>
        <v>19.665288</v>
      </c>
      <c r="I371" s="64">
        <f t="shared" si="10"/>
        <v>39.330576000000001</v>
      </c>
    </row>
    <row r="372" spans="1:9" ht="16.5" thickBot="1" x14ac:dyDescent="0.3">
      <c r="A372" s="5">
        <v>369</v>
      </c>
      <c r="B372" s="58">
        <v>39026</v>
      </c>
      <c r="C372" s="59" t="s">
        <v>45</v>
      </c>
      <c r="D372" s="60" t="s">
        <v>409</v>
      </c>
      <c r="E372" s="59" t="s">
        <v>63</v>
      </c>
      <c r="F372" s="61">
        <v>2</v>
      </c>
      <c r="G372" s="64">
        <v>18.190000000000001</v>
      </c>
      <c r="H372" s="63">
        <f t="shared" si="11"/>
        <v>21.958968000000002</v>
      </c>
      <c r="I372" s="64">
        <f t="shared" si="10"/>
        <v>43.917936000000005</v>
      </c>
    </row>
    <row r="373" spans="1:9" ht="26.25" thickBot="1" x14ac:dyDescent="0.3">
      <c r="A373" s="5">
        <v>370</v>
      </c>
      <c r="B373" s="58">
        <v>20205</v>
      </c>
      <c r="C373" s="59" t="s">
        <v>45</v>
      </c>
      <c r="D373" s="60" t="s">
        <v>410</v>
      </c>
      <c r="E373" s="59" t="s">
        <v>104</v>
      </c>
      <c r="F373" s="61">
        <v>50</v>
      </c>
      <c r="G373" s="64">
        <v>4.17</v>
      </c>
      <c r="H373" s="63">
        <f t="shared" si="11"/>
        <v>5.0340239999999996</v>
      </c>
      <c r="I373" s="64">
        <f t="shared" si="10"/>
        <v>251.70119999999997</v>
      </c>
    </row>
    <row r="374" spans="1:9" ht="26.25" thickBot="1" x14ac:dyDescent="0.3">
      <c r="A374" s="5">
        <v>371</v>
      </c>
      <c r="B374" s="58">
        <v>11741</v>
      </c>
      <c r="C374" s="59" t="s">
        <v>45</v>
      </c>
      <c r="D374" s="60" t="s">
        <v>411</v>
      </c>
      <c r="E374" s="59" t="s">
        <v>30</v>
      </c>
      <c r="F374" s="61">
        <v>15</v>
      </c>
      <c r="G374" s="64">
        <v>11.77</v>
      </c>
      <c r="H374" s="63">
        <f t="shared" si="11"/>
        <v>14.208743999999999</v>
      </c>
      <c r="I374" s="64">
        <f t="shared" si="10"/>
        <v>213.13115999999999</v>
      </c>
    </row>
    <row r="375" spans="1:9" ht="26.25" thickBot="1" x14ac:dyDescent="0.3">
      <c r="A375" s="5">
        <v>372</v>
      </c>
      <c r="B375" s="58">
        <v>11745</v>
      </c>
      <c r="C375" s="59" t="s">
        <v>45</v>
      </c>
      <c r="D375" s="60" t="s">
        <v>412</v>
      </c>
      <c r="E375" s="59" t="s">
        <v>30</v>
      </c>
      <c r="F375" s="61">
        <v>15</v>
      </c>
      <c r="G375" s="64">
        <v>15.51</v>
      </c>
      <c r="H375" s="63">
        <f t="shared" si="11"/>
        <v>18.723672000000001</v>
      </c>
      <c r="I375" s="64">
        <f t="shared" ref="I375:I435" si="12">H375*F375</f>
        <v>280.85507999999999</v>
      </c>
    </row>
    <row r="376" spans="1:9" ht="26.25" thickBot="1" x14ac:dyDescent="0.3">
      <c r="A376" s="5">
        <v>373</v>
      </c>
      <c r="B376" s="58">
        <v>5104</v>
      </c>
      <c r="C376" s="59" t="s">
        <v>45</v>
      </c>
      <c r="D376" s="60" t="s">
        <v>413</v>
      </c>
      <c r="E376" s="59" t="s">
        <v>63</v>
      </c>
      <c r="F376" s="61">
        <v>2</v>
      </c>
      <c r="G376" s="64">
        <v>73.55</v>
      </c>
      <c r="H376" s="63">
        <f t="shared" si="11"/>
        <v>88.789559999999994</v>
      </c>
      <c r="I376" s="64">
        <f t="shared" si="12"/>
        <v>177.57911999999999</v>
      </c>
    </row>
    <row r="377" spans="1:9" ht="16.5" thickBot="1" x14ac:dyDescent="0.3">
      <c r="A377" s="5">
        <v>374</v>
      </c>
      <c r="B377" s="58">
        <v>20043</v>
      </c>
      <c r="C377" s="59" t="s">
        <v>45</v>
      </c>
      <c r="D377" s="60" t="s">
        <v>414</v>
      </c>
      <c r="E377" s="59" t="s">
        <v>30</v>
      </c>
      <c r="F377" s="61">
        <v>10</v>
      </c>
      <c r="G377" s="64">
        <v>9.82</v>
      </c>
      <c r="H377" s="63">
        <f t="shared" si="11"/>
        <v>11.854704</v>
      </c>
      <c r="I377" s="64">
        <f t="shared" si="12"/>
        <v>118.54704</v>
      </c>
    </row>
    <row r="378" spans="1:9" ht="16.5" thickBot="1" x14ac:dyDescent="0.3">
      <c r="A378" s="5">
        <v>375</v>
      </c>
      <c r="B378" s="58">
        <v>20044</v>
      </c>
      <c r="C378" s="59" t="s">
        <v>45</v>
      </c>
      <c r="D378" s="60" t="s">
        <v>415</v>
      </c>
      <c r="E378" s="59" t="s">
        <v>30</v>
      </c>
      <c r="F378" s="61">
        <v>10</v>
      </c>
      <c r="G378" s="64">
        <v>11.39</v>
      </c>
      <c r="H378" s="63">
        <f t="shared" si="11"/>
        <v>13.750008000000001</v>
      </c>
      <c r="I378" s="64">
        <f t="shared" si="12"/>
        <v>137.50008000000003</v>
      </c>
    </row>
    <row r="379" spans="1:9" ht="16.5" thickBot="1" x14ac:dyDescent="0.3">
      <c r="A379" s="5">
        <v>376</v>
      </c>
      <c r="B379" s="58">
        <v>20042</v>
      </c>
      <c r="C379" s="59" t="s">
        <v>45</v>
      </c>
      <c r="D379" s="60" t="s">
        <v>416</v>
      </c>
      <c r="E379" s="59" t="s">
        <v>30</v>
      </c>
      <c r="F379" s="61">
        <v>10</v>
      </c>
      <c r="G379" s="64">
        <v>8.52</v>
      </c>
      <c r="H379" s="63">
        <f t="shared" si="11"/>
        <v>10.285343999999998</v>
      </c>
      <c r="I379" s="64">
        <f t="shared" si="12"/>
        <v>102.85343999999998</v>
      </c>
    </row>
    <row r="380" spans="1:9" ht="26.25" thickBot="1" x14ac:dyDescent="0.3">
      <c r="A380" s="5">
        <v>377</v>
      </c>
      <c r="B380" s="58">
        <v>11673</v>
      </c>
      <c r="C380" s="59" t="s">
        <v>45</v>
      </c>
      <c r="D380" s="60" t="s">
        <v>417</v>
      </c>
      <c r="E380" s="59" t="s">
        <v>30</v>
      </c>
      <c r="F380" s="61">
        <v>5</v>
      </c>
      <c r="G380" s="64">
        <v>21.38</v>
      </c>
      <c r="H380" s="63">
        <f t="shared" si="11"/>
        <v>25.809936</v>
      </c>
      <c r="I380" s="64">
        <f t="shared" si="12"/>
        <v>129.04968</v>
      </c>
    </row>
    <row r="381" spans="1:9" ht="26.25" thickBot="1" x14ac:dyDescent="0.3">
      <c r="A381" s="5">
        <v>378</v>
      </c>
      <c r="B381" s="58">
        <v>11674</v>
      </c>
      <c r="C381" s="59" t="s">
        <v>45</v>
      </c>
      <c r="D381" s="60" t="s">
        <v>418</v>
      </c>
      <c r="E381" s="59" t="s">
        <v>30</v>
      </c>
      <c r="F381" s="61">
        <v>5</v>
      </c>
      <c r="G381" s="64">
        <v>27.54</v>
      </c>
      <c r="H381" s="63">
        <f t="shared" si="11"/>
        <v>33.246288</v>
      </c>
      <c r="I381" s="64">
        <f t="shared" si="12"/>
        <v>166.23143999999999</v>
      </c>
    </row>
    <row r="382" spans="1:9" ht="26.25" thickBot="1" x14ac:dyDescent="0.3">
      <c r="A382" s="5">
        <v>379</v>
      </c>
      <c r="B382" s="58">
        <v>11675</v>
      </c>
      <c r="C382" s="59" t="s">
        <v>45</v>
      </c>
      <c r="D382" s="60" t="s">
        <v>419</v>
      </c>
      <c r="E382" s="59" t="s">
        <v>30</v>
      </c>
      <c r="F382" s="61">
        <v>5</v>
      </c>
      <c r="G382" s="64">
        <v>43.72</v>
      </c>
      <c r="H382" s="63">
        <f t="shared" si="11"/>
        <v>52.778784000000002</v>
      </c>
      <c r="I382" s="64">
        <f t="shared" si="12"/>
        <v>263.89391999999998</v>
      </c>
    </row>
    <row r="383" spans="1:9" ht="26.25" thickBot="1" x14ac:dyDescent="0.3">
      <c r="A383" s="5">
        <v>380</v>
      </c>
      <c r="B383" s="58">
        <v>11676</v>
      </c>
      <c r="C383" s="59" t="s">
        <v>45</v>
      </c>
      <c r="D383" s="60" t="s">
        <v>420</v>
      </c>
      <c r="E383" s="59" t="s">
        <v>30</v>
      </c>
      <c r="F383" s="61">
        <v>5</v>
      </c>
      <c r="G383" s="64">
        <v>58.47</v>
      </c>
      <c r="H383" s="63">
        <f t="shared" si="11"/>
        <v>70.584983999999992</v>
      </c>
      <c r="I383" s="64">
        <f t="shared" si="12"/>
        <v>352.92491999999993</v>
      </c>
    </row>
    <row r="384" spans="1:9" ht="26.25" thickBot="1" x14ac:dyDescent="0.3">
      <c r="A384" s="5">
        <v>381</v>
      </c>
      <c r="B384" s="58">
        <v>11677</v>
      </c>
      <c r="C384" s="59" t="s">
        <v>45</v>
      </c>
      <c r="D384" s="60" t="s">
        <v>421</v>
      </c>
      <c r="E384" s="59" t="s">
        <v>30</v>
      </c>
      <c r="F384" s="61">
        <v>5</v>
      </c>
      <c r="G384" s="64">
        <v>60.38</v>
      </c>
      <c r="H384" s="63">
        <f t="shared" si="11"/>
        <v>72.890736000000004</v>
      </c>
      <c r="I384" s="64">
        <f t="shared" si="12"/>
        <v>364.45368000000002</v>
      </c>
    </row>
    <row r="385" spans="1:9" ht="26.25" thickBot="1" x14ac:dyDescent="0.3">
      <c r="A385" s="5">
        <v>382</v>
      </c>
      <c r="B385" s="58">
        <v>11678</v>
      </c>
      <c r="C385" s="59" t="s">
        <v>45</v>
      </c>
      <c r="D385" s="60" t="s">
        <v>422</v>
      </c>
      <c r="E385" s="59" t="s">
        <v>30</v>
      </c>
      <c r="F385" s="61">
        <v>5</v>
      </c>
      <c r="G385" s="64">
        <v>110.59</v>
      </c>
      <c r="H385" s="63">
        <f t="shared" si="11"/>
        <v>133.50424800000002</v>
      </c>
      <c r="I385" s="64">
        <f t="shared" si="12"/>
        <v>667.52124000000003</v>
      </c>
    </row>
    <row r="386" spans="1:9" ht="16.5" thickBot="1" x14ac:dyDescent="0.3">
      <c r="A386" s="5">
        <v>383</v>
      </c>
      <c r="B386" s="58">
        <v>6038</v>
      </c>
      <c r="C386" s="59" t="s">
        <v>45</v>
      </c>
      <c r="D386" s="60" t="s">
        <v>423</v>
      </c>
      <c r="E386" s="59" t="s">
        <v>30</v>
      </c>
      <c r="F386" s="61">
        <v>10</v>
      </c>
      <c r="G386" s="64">
        <v>7.01</v>
      </c>
      <c r="H386" s="63">
        <f t="shared" si="11"/>
        <v>8.462472</v>
      </c>
      <c r="I386" s="64">
        <f t="shared" si="12"/>
        <v>84.624719999999996</v>
      </c>
    </row>
    <row r="387" spans="1:9" ht="16.5" thickBot="1" x14ac:dyDescent="0.3">
      <c r="A387" s="5">
        <v>384</v>
      </c>
      <c r="B387" s="58">
        <v>11718</v>
      </c>
      <c r="C387" s="59" t="s">
        <v>45</v>
      </c>
      <c r="D387" s="60" t="s">
        <v>424</v>
      </c>
      <c r="E387" s="59" t="s">
        <v>30</v>
      </c>
      <c r="F387" s="61">
        <v>5</v>
      </c>
      <c r="G387" s="64">
        <v>20.010000000000002</v>
      </c>
      <c r="H387" s="63">
        <f t="shared" si="11"/>
        <v>24.156072000000002</v>
      </c>
      <c r="I387" s="64">
        <f t="shared" si="12"/>
        <v>120.78036</v>
      </c>
    </row>
    <row r="388" spans="1:9" ht="16.5" thickBot="1" x14ac:dyDescent="0.3">
      <c r="A388" s="5">
        <v>385</v>
      </c>
      <c r="B388" s="58">
        <v>6037</v>
      </c>
      <c r="C388" s="59" t="s">
        <v>45</v>
      </c>
      <c r="D388" s="60" t="s">
        <v>425</v>
      </c>
      <c r="E388" s="59" t="s">
        <v>30</v>
      </c>
      <c r="F388" s="61">
        <v>5</v>
      </c>
      <c r="G388" s="64">
        <v>14.59</v>
      </c>
      <c r="H388" s="63">
        <f t="shared" ref="H388:H435" si="13">G388+(($G$503/100)*G388)</f>
        <v>17.613047999999999</v>
      </c>
      <c r="I388" s="64">
        <f t="shared" si="12"/>
        <v>88.065239999999989</v>
      </c>
    </row>
    <row r="389" spans="1:9" ht="16.5" thickBot="1" x14ac:dyDescent="0.3">
      <c r="A389" s="5">
        <v>386</v>
      </c>
      <c r="B389" s="58">
        <v>11719</v>
      </c>
      <c r="C389" s="59" t="s">
        <v>45</v>
      </c>
      <c r="D389" s="60" t="s">
        <v>426</v>
      </c>
      <c r="E389" s="59" t="s">
        <v>30</v>
      </c>
      <c r="F389" s="61">
        <v>5</v>
      </c>
      <c r="G389" s="64">
        <v>16.23</v>
      </c>
      <c r="H389" s="63">
        <f t="shared" si="13"/>
        <v>19.592856000000001</v>
      </c>
      <c r="I389" s="64">
        <f t="shared" si="12"/>
        <v>97.964280000000002</v>
      </c>
    </row>
    <row r="390" spans="1:9" ht="26.25" thickBot="1" x14ac:dyDescent="0.3">
      <c r="A390" s="5">
        <v>387</v>
      </c>
      <c r="B390" s="58">
        <v>6013</v>
      </c>
      <c r="C390" s="59" t="s">
        <v>45</v>
      </c>
      <c r="D390" s="60" t="s">
        <v>427</v>
      </c>
      <c r="E390" s="59" t="s">
        <v>30</v>
      </c>
      <c r="F390" s="61">
        <v>5</v>
      </c>
      <c r="G390" s="64">
        <v>107.97</v>
      </c>
      <c r="H390" s="63">
        <f t="shared" si="13"/>
        <v>130.34138400000001</v>
      </c>
      <c r="I390" s="64">
        <f t="shared" si="12"/>
        <v>651.70692000000008</v>
      </c>
    </row>
    <row r="391" spans="1:9" ht="26.25" thickBot="1" x14ac:dyDescent="0.3">
      <c r="A391" s="5">
        <v>388</v>
      </c>
      <c r="B391" s="58">
        <v>6015</v>
      </c>
      <c r="C391" s="59" t="s">
        <v>45</v>
      </c>
      <c r="D391" s="60" t="s">
        <v>428</v>
      </c>
      <c r="E391" s="59" t="s">
        <v>30</v>
      </c>
      <c r="F391" s="61">
        <v>5</v>
      </c>
      <c r="G391" s="64">
        <v>157.01</v>
      </c>
      <c r="H391" s="63">
        <f t="shared" si="13"/>
        <v>189.54247199999998</v>
      </c>
      <c r="I391" s="64">
        <f t="shared" si="12"/>
        <v>947.71235999999988</v>
      </c>
    </row>
    <row r="392" spans="1:9" ht="26.25" thickBot="1" x14ac:dyDescent="0.3">
      <c r="A392" s="5">
        <v>389</v>
      </c>
      <c r="B392" s="58">
        <v>6014</v>
      </c>
      <c r="C392" s="59" t="s">
        <v>45</v>
      </c>
      <c r="D392" s="60" t="s">
        <v>429</v>
      </c>
      <c r="E392" s="59" t="s">
        <v>30</v>
      </c>
      <c r="F392" s="61">
        <v>5</v>
      </c>
      <c r="G392" s="64">
        <v>150.11000000000001</v>
      </c>
      <c r="H392" s="63">
        <f t="shared" si="13"/>
        <v>181.21279200000001</v>
      </c>
      <c r="I392" s="64">
        <f t="shared" si="12"/>
        <v>906.06396000000007</v>
      </c>
    </row>
    <row r="393" spans="1:9" ht="26.25" thickBot="1" x14ac:dyDescent="0.3">
      <c r="A393" s="5">
        <v>390</v>
      </c>
      <c r="B393" s="58">
        <v>6006</v>
      </c>
      <c r="C393" s="59" t="s">
        <v>45</v>
      </c>
      <c r="D393" s="60" t="s">
        <v>430</v>
      </c>
      <c r="E393" s="59" t="s">
        <v>30</v>
      </c>
      <c r="F393" s="61">
        <v>10</v>
      </c>
      <c r="G393" s="64">
        <v>78.180000000000007</v>
      </c>
      <c r="H393" s="63">
        <f t="shared" si="13"/>
        <v>94.378896000000012</v>
      </c>
      <c r="I393" s="64">
        <f t="shared" si="12"/>
        <v>943.78896000000009</v>
      </c>
    </row>
    <row r="394" spans="1:9" ht="26.25" thickBot="1" x14ac:dyDescent="0.3">
      <c r="A394" s="5">
        <v>391</v>
      </c>
      <c r="B394" s="58">
        <v>6005</v>
      </c>
      <c r="C394" s="59" t="s">
        <v>45</v>
      </c>
      <c r="D394" s="60" t="s">
        <v>431</v>
      </c>
      <c r="E394" s="59" t="s">
        <v>30</v>
      </c>
      <c r="F394" s="61">
        <v>5</v>
      </c>
      <c r="G394" s="64">
        <v>88.2</v>
      </c>
      <c r="H394" s="63">
        <f t="shared" si="13"/>
        <v>106.47504000000001</v>
      </c>
      <c r="I394" s="64">
        <f t="shared" si="12"/>
        <v>532.37520000000006</v>
      </c>
    </row>
    <row r="395" spans="1:9" ht="16.5" thickBot="1" x14ac:dyDescent="0.3">
      <c r="A395" s="5">
        <v>392</v>
      </c>
      <c r="B395" s="58">
        <v>34357</v>
      </c>
      <c r="C395" s="59" t="s">
        <v>45</v>
      </c>
      <c r="D395" s="60" t="s">
        <v>432</v>
      </c>
      <c r="E395" s="59" t="s">
        <v>63</v>
      </c>
      <c r="F395" s="61">
        <v>20</v>
      </c>
      <c r="G395" s="64">
        <v>4.05</v>
      </c>
      <c r="H395" s="63">
        <f t="shared" si="13"/>
        <v>4.8891599999999995</v>
      </c>
      <c r="I395" s="64">
        <f t="shared" si="12"/>
        <v>97.783199999999994</v>
      </c>
    </row>
    <row r="396" spans="1:9" ht="16.5" thickBot="1" x14ac:dyDescent="0.3">
      <c r="A396" s="5">
        <v>393</v>
      </c>
      <c r="B396" s="58">
        <v>37329</v>
      </c>
      <c r="C396" s="59" t="s">
        <v>45</v>
      </c>
      <c r="D396" s="60" t="s">
        <v>433</v>
      </c>
      <c r="E396" s="59" t="s">
        <v>63</v>
      </c>
      <c r="F396" s="61">
        <v>5</v>
      </c>
      <c r="G396" s="64">
        <v>85.33</v>
      </c>
      <c r="H396" s="63">
        <f t="shared" si="13"/>
        <v>103.01037599999999</v>
      </c>
      <c r="I396" s="64">
        <f t="shared" si="12"/>
        <v>515.05187999999998</v>
      </c>
    </row>
    <row r="397" spans="1:9" ht="26.25" thickBot="1" x14ac:dyDescent="0.3">
      <c r="A397" s="5">
        <v>394</v>
      </c>
      <c r="B397" s="58">
        <v>6186</v>
      </c>
      <c r="C397" s="59" t="s">
        <v>45</v>
      </c>
      <c r="D397" s="60" t="s">
        <v>434</v>
      </c>
      <c r="E397" s="59" t="s">
        <v>125</v>
      </c>
      <c r="F397" s="61">
        <v>25</v>
      </c>
      <c r="G397" s="64">
        <v>13.61</v>
      </c>
      <c r="H397" s="63">
        <f t="shared" si="13"/>
        <v>16.429991999999999</v>
      </c>
      <c r="I397" s="64">
        <f t="shared" si="12"/>
        <v>410.74979999999994</v>
      </c>
    </row>
    <row r="398" spans="1:9" ht="26.25" thickBot="1" x14ac:dyDescent="0.3">
      <c r="A398" s="5">
        <v>395</v>
      </c>
      <c r="B398" s="58">
        <v>1116</v>
      </c>
      <c r="C398" s="59" t="s">
        <v>45</v>
      </c>
      <c r="D398" s="60" t="s">
        <v>435</v>
      </c>
      <c r="E398" s="59" t="s">
        <v>125</v>
      </c>
      <c r="F398" s="61">
        <v>30</v>
      </c>
      <c r="G398" s="64">
        <v>19.559999999999999</v>
      </c>
      <c r="H398" s="63">
        <f t="shared" si="13"/>
        <v>23.612831999999997</v>
      </c>
      <c r="I398" s="64">
        <f t="shared" si="12"/>
        <v>708.38495999999986</v>
      </c>
    </row>
    <row r="399" spans="1:9" ht="26.25" thickBot="1" x14ac:dyDescent="0.3">
      <c r="A399" s="5">
        <v>396</v>
      </c>
      <c r="B399" s="58">
        <v>1115</v>
      </c>
      <c r="C399" s="59" t="s">
        <v>45</v>
      </c>
      <c r="D399" s="60" t="s">
        <v>436</v>
      </c>
      <c r="E399" s="59" t="s">
        <v>125</v>
      </c>
      <c r="F399" s="61">
        <v>30</v>
      </c>
      <c r="G399" s="64">
        <v>23.44</v>
      </c>
      <c r="H399" s="63">
        <f t="shared" si="13"/>
        <v>28.296768</v>
      </c>
      <c r="I399" s="64">
        <f t="shared" si="12"/>
        <v>848.90304000000003</v>
      </c>
    </row>
    <row r="400" spans="1:9" ht="26.25" thickBot="1" x14ac:dyDescent="0.3">
      <c r="A400" s="5">
        <v>397</v>
      </c>
      <c r="B400" s="58">
        <v>1113</v>
      </c>
      <c r="C400" s="59" t="s">
        <v>45</v>
      </c>
      <c r="D400" s="60" t="s">
        <v>437</v>
      </c>
      <c r="E400" s="59" t="s">
        <v>125</v>
      </c>
      <c r="F400" s="61">
        <v>30</v>
      </c>
      <c r="G400" s="64">
        <v>27.4</v>
      </c>
      <c r="H400" s="63">
        <f t="shared" si="13"/>
        <v>33.077280000000002</v>
      </c>
      <c r="I400" s="64">
        <f t="shared" si="12"/>
        <v>992.31840000000011</v>
      </c>
    </row>
    <row r="401" spans="1:9" ht="26.25" thickBot="1" x14ac:dyDescent="0.3">
      <c r="A401" s="5">
        <v>398</v>
      </c>
      <c r="B401" s="58">
        <v>1114</v>
      </c>
      <c r="C401" s="59" t="s">
        <v>45</v>
      </c>
      <c r="D401" s="60" t="s">
        <v>438</v>
      </c>
      <c r="E401" s="59" t="s">
        <v>125</v>
      </c>
      <c r="F401" s="61">
        <v>30</v>
      </c>
      <c r="G401" s="64">
        <v>32.64</v>
      </c>
      <c r="H401" s="63">
        <f t="shared" si="13"/>
        <v>39.403008</v>
      </c>
      <c r="I401" s="64">
        <f t="shared" si="12"/>
        <v>1182.09024</v>
      </c>
    </row>
    <row r="402" spans="1:9" ht="26.25" thickBot="1" x14ac:dyDescent="0.3">
      <c r="A402" s="5">
        <v>399</v>
      </c>
      <c r="B402" s="58">
        <v>40873</v>
      </c>
      <c r="C402" s="59" t="s">
        <v>45</v>
      </c>
      <c r="D402" s="60" t="s">
        <v>439</v>
      </c>
      <c r="E402" s="59" t="s">
        <v>125</v>
      </c>
      <c r="F402" s="61">
        <v>30</v>
      </c>
      <c r="G402" s="64">
        <v>25.54</v>
      </c>
      <c r="H402" s="63">
        <f t="shared" si="13"/>
        <v>30.831887999999999</v>
      </c>
      <c r="I402" s="64">
        <f t="shared" si="12"/>
        <v>924.95663999999999</v>
      </c>
    </row>
    <row r="403" spans="1:9" ht="16.5" thickBot="1" x14ac:dyDescent="0.3">
      <c r="A403" s="5">
        <v>400</v>
      </c>
      <c r="B403" s="58">
        <v>37</v>
      </c>
      <c r="C403" s="59" t="s">
        <v>28</v>
      </c>
      <c r="D403" s="1" t="s">
        <v>440</v>
      </c>
      <c r="E403" s="59" t="s">
        <v>58</v>
      </c>
      <c r="F403" s="61">
        <v>20</v>
      </c>
      <c r="G403" s="65">
        <f>42.39*L2</f>
        <v>43.181331124349036</v>
      </c>
      <c r="H403" s="63">
        <f t="shared" si="13"/>
        <v>52.128502933314152</v>
      </c>
      <c r="I403" s="64">
        <f t="shared" si="12"/>
        <v>1042.5700586662831</v>
      </c>
    </row>
    <row r="404" spans="1:9" ht="16.5" thickBot="1" x14ac:dyDescent="0.3">
      <c r="A404" s="5">
        <v>401</v>
      </c>
      <c r="B404" s="58">
        <v>6085</v>
      </c>
      <c r="C404" s="59" t="s">
        <v>45</v>
      </c>
      <c r="D404" s="60" t="s">
        <v>441</v>
      </c>
      <c r="E404" s="59" t="s">
        <v>67</v>
      </c>
      <c r="F404" s="61">
        <v>40</v>
      </c>
      <c r="G404" s="64">
        <v>10.11</v>
      </c>
      <c r="H404" s="63">
        <f t="shared" si="13"/>
        <v>12.204791999999999</v>
      </c>
      <c r="I404" s="64">
        <f t="shared" si="12"/>
        <v>488.19167999999996</v>
      </c>
    </row>
    <row r="405" spans="1:9" ht="26.25" thickBot="1" x14ac:dyDescent="0.3">
      <c r="A405" s="5">
        <v>402</v>
      </c>
      <c r="B405" s="58">
        <v>142</v>
      </c>
      <c r="C405" s="59" t="s">
        <v>45</v>
      </c>
      <c r="D405" s="60" t="s">
        <v>442</v>
      </c>
      <c r="E405" s="59" t="s">
        <v>443</v>
      </c>
      <c r="F405" s="61">
        <v>30</v>
      </c>
      <c r="G405" s="64">
        <v>33.520000000000003</v>
      </c>
      <c r="H405" s="63">
        <f t="shared" si="13"/>
        <v>40.465344000000002</v>
      </c>
      <c r="I405" s="64">
        <f t="shared" si="12"/>
        <v>1213.9603200000001</v>
      </c>
    </row>
    <row r="406" spans="1:9" ht="26.25" thickBot="1" x14ac:dyDescent="0.3">
      <c r="A406" s="5">
        <v>403</v>
      </c>
      <c r="B406" s="58">
        <v>11622</v>
      </c>
      <c r="C406" s="59" t="s">
        <v>45</v>
      </c>
      <c r="D406" s="60" t="s">
        <v>444</v>
      </c>
      <c r="E406" s="59" t="s">
        <v>63</v>
      </c>
      <c r="F406" s="61">
        <v>10</v>
      </c>
      <c r="G406" s="64">
        <v>71.040000000000006</v>
      </c>
      <c r="H406" s="63">
        <f t="shared" si="13"/>
        <v>85.759488000000005</v>
      </c>
      <c r="I406" s="64">
        <f t="shared" si="12"/>
        <v>857.5948800000001</v>
      </c>
    </row>
    <row r="407" spans="1:9" ht="16.5" thickBot="1" x14ac:dyDescent="0.3">
      <c r="A407" s="5">
        <v>404</v>
      </c>
      <c r="B407" s="58">
        <v>38637</v>
      </c>
      <c r="C407" s="59" t="s">
        <v>45</v>
      </c>
      <c r="D407" s="60" t="s">
        <v>445</v>
      </c>
      <c r="E407" s="59" t="s">
        <v>30</v>
      </c>
      <c r="F407" s="61">
        <v>2</v>
      </c>
      <c r="G407" s="64">
        <v>336.83</v>
      </c>
      <c r="H407" s="63">
        <f t="shared" si="13"/>
        <v>406.62117599999999</v>
      </c>
      <c r="I407" s="64">
        <f t="shared" si="12"/>
        <v>813.24235199999998</v>
      </c>
    </row>
    <row r="408" spans="1:9" ht="16.5" thickBot="1" x14ac:dyDescent="0.3">
      <c r="A408" s="5">
        <v>405</v>
      </c>
      <c r="B408" s="58">
        <v>6150</v>
      </c>
      <c r="C408" s="59" t="s">
        <v>45</v>
      </c>
      <c r="D408" s="60" t="s">
        <v>446</v>
      </c>
      <c r="E408" s="59" t="s">
        <v>30</v>
      </c>
      <c r="F408" s="61">
        <v>2</v>
      </c>
      <c r="G408" s="64">
        <v>340.94</v>
      </c>
      <c r="H408" s="63">
        <f t="shared" si="13"/>
        <v>411.58276799999999</v>
      </c>
      <c r="I408" s="64">
        <f t="shared" si="12"/>
        <v>823.16553599999997</v>
      </c>
    </row>
    <row r="409" spans="1:9" ht="16.5" thickBot="1" x14ac:dyDescent="0.3">
      <c r="A409" s="5">
        <v>406</v>
      </c>
      <c r="B409" s="58">
        <v>6136</v>
      </c>
      <c r="C409" s="59" t="s">
        <v>45</v>
      </c>
      <c r="D409" s="60" t="s">
        <v>447</v>
      </c>
      <c r="E409" s="59" t="s">
        <v>30</v>
      </c>
      <c r="F409" s="61">
        <v>2</v>
      </c>
      <c r="G409" s="64">
        <v>268</v>
      </c>
      <c r="H409" s="63">
        <f t="shared" si="13"/>
        <v>323.52960000000002</v>
      </c>
      <c r="I409" s="64">
        <f t="shared" si="12"/>
        <v>647.05920000000003</v>
      </c>
    </row>
    <row r="410" spans="1:9" ht="16.5" thickBot="1" x14ac:dyDescent="0.3">
      <c r="A410" s="5">
        <v>407</v>
      </c>
      <c r="B410" s="58">
        <v>38638</v>
      </c>
      <c r="C410" s="59" t="s">
        <v>45</v>
      </c>
      <c r="D410" s="60" t="s">
        <v>448</v>
      </c>
      <c r="E410" s="59" t="s">
        <v>30</v>
      </c>
      <c r="F410" s="61">
        <v>2</v>
      </c>
      <c r="G410" s="64">
        <v>283.83</v>
      </c>
      <c r="H410" s="63">
        <f t="shared" si="13"/>
        <v>342.63957599999998</v>
      </c>
      <c r="I410" s="64">
        <f t="shared" si="12"/>
        <v>685.27915199999995</v>
      </c>
    </row>
    <row r="411" spans="1:9" ht="16.5" thickBot="1" x14ac:dyDescent="0.3">
      <c r="A411" s="5">
        <v>408</v>
      </c>
      <c r="B411" s="58">
        <v>20262</v>
      </c>
      <c r="C411" s="59" t="s">
        <v>45</v>
      </c>
      <c r="D411" s="60" t="s">
        <v>449</v>
      </c>
      <c r="E411" s="59" t="s">
        <v>30</v>
      </c>
      <c r="F411" s="61">
        <v>30</v>
      </c>
      <c r="G411" s="64">
        <v>16.739999999999998</v>
      </c>
      <c r="H411" s="63">
        <f t="shared" si="13"/>
        <v>20.208527999999998</v>
      </c>
      <c r="I411" s="64">
        <f t="shared" si="12"/>
        <v>606.25583999999992</v>
      </c>
    </row>
    <row r="412" spans="1:9" ht="26.25" thickBot="1" x14ac:dyDescent="0.3">
      <c r="A412" s="5">
        <v>409</v>
      </c>
      <c r="B412" s="58">
        <v>44945</v>
      </c>
      <c r="C412" s="59" t="s">
        <v>45</v>
      </c>
      <c r="D412" s="60" t="s">
        <v>910</v>
      </c>
      <c r="E412" s="59" t="s">
        <v>30</v>
      </c>
      <c r="F412" s="61">
        <v>200</v>
      </c>
      <c r="G412" s="64">
        <v>9.14</v>
      </c>
      <c r="H412" s="63">
        <f t="shared" si="13"/>
        <v>11.033808000000001</v>
      </c>
      <c r="I412" s="64">
        <f t="shared" si="12"/>
        <v>2206.7616000000003</v>
      </c>
    </row>
    <row r="413" spans="1:9" ht="16.5" thickBot="1" x14ac:dyDescent="0.3">
      <c r="A413" s="5">
        <v>410</v>
      </c>
      <c r="B413" s="58">
        <v>6145</v>
      </c>
      <c r="C413" s="59" t="s">
        <v>45</v>
      </c>
      <c r="D413" s="60" t="s">
        <v>909</v>
      </c>
      <c r="E413" s="59" t="s">
        <v>30</v>
      </c>
      <c r="F413" s="61">
        <v>50</v>
      </c>
      <c r="G413" s="64">
        <v>18.489999999999998</v>
      </c>
      <c r="H413" s="63">
        <f t="shared" si="13"/>
        <v>22.321127999999998</v>
      </c>
      <c r="I413" s="64">
        <f t="shared" si="12"/>
        <v>1116.0563999999999</v>
      </c>
    </row>
    <row r="414" spans="1:9" ht="16.5" thickBot="1" x14ac:dyDescent="0.3">
      <c r="A414" s="5">
        <v>411</v>
      </c>
      <c r="B414" s="58">
        <v>6149</v>
      </c>
      <c r="C414" s="59" t="s">
        <v>45</v>
      </c>
      <c r="D414" s="60" t="s">
        <v>450</v>
      </c>
      <c r="E414" s="59" t="s">
        <v>30</v>
      </c>
      <c r="F414" s="61">
        <v>50</v>
      </c>
      <c r="G414" s="64">
        <v>12.22</v>
      </c>
      <c r="H414" s="63">
        <f t="shared" si="13"/>
        <v>14.751984</v>
      </c>
      <c r="I414" s="64">
        <f t="shared" si="12"/>
        <v>737.5992</v>
      </c>
    </row>
    <row r="415" spans="1:9" ht="16.5" thickBot="1" x14ac:dyDescent="0.3">
      <c r="A415" s="5">
        <v>412</v>
      </c>
      <c r="B415" s="58">
        <v>6146</v>
      </c>
      <c r="C415" s="59" t="s">
        <v>45</v>
      </c>
      <c r="D415" s="60" t="s">
        <v>451</v>
      </c>
      <c r="E415" s="59" t="s">
        <v>30</v>
      </c>
      <c r="F415" s="61">
        <v>50</v>
      </c>
      <c r="G415" s="64">
        <v>17.57</v>
      </c>
      <c r="H415" s="63">
        <f t="shared" si="13"/>
        <v>21.210504</v>
      </c>
      <c r="I415" s="64">
        <f t="shared" si="12"/>
        <v>1060.5252</v>
      </c>
    </row>
    <row r="416" spans="1:9" ht="16.5" thickBot="1" x14ac:dyDescent="0.3">
      <c r="A416" s="5">
        <v>413</v>
      </c>
      <c r="B416" s="58">
        <v>39961</v>
      </c>
      <c r="C416" s="59" t="s">
        <v>45</v>
      </c>
      <c r="D416" s="60" t="s">
        <v>452</v>
      </c>
      <c r="E416" s="59" t="s">
        <v>30</v>
      </c>
      <c r="F416" s="61">
        <v>30</v>
      </c>
      <c r="G416" s="64">
        <v>22.15</v>
      </c>
      <c r="H416" s="63">
        <f t="shared" si="13"/>
        <v>26.73948</v>
      </c>
      <c r="I416" s="64">
        <f t="shared" si="12"/>
        <v>802.18439999999998</v>
      </c>
    </row>
    <row r="417" spans="1:9" ht="16.5" thickBot="1" x14ac:dyDescent="0.3">
      <c r="A417" s="5">
        <v>414</v>
      </c>
      <c r="B417" s="58">
        <v>20250</v>
      </c>
      <c r="C417" s="59" t="s">
        <v>45</v>
      </c>
      <c r="D417" s="60" t="s">
        <v>453</v>
      </c>
      <c r="E417" s="59" t="s">
        <v>63</v>
      </c>
      <c r="F417" s="61">
        <v>10</v>
      </c>
      <c r="G417" s="64">
        <v>15</v>
      </c>
      <c r="H417" s="63">
        <f t="shared" si="13"/>
        <v>18.108000000000001</v>
      </c>
      <c r="I417" s="64">
        <f t="shared" si="12"/>
        <v>181.08</v>
      </c>
    </row>
    <row r="418" spans="1:9" ht="16.5" thickBot="1" x14ac:dyDescent="0.3">
      <c r="A418" s="5">
        <v>415</v>
      </c>
      <c r="B418" s="58">
        <v>20083</v>
      </c>
      <c r="C418" s="59" t="s">
        <v>45</v>
      </c>
      <c r="D418" s="60" t="s">
        <v>454</v>
      </c>
      <c r="E418" s="59" t="s">
        <v>30</v>
      </c>
      <c r="F418" s="61">
        <v>5</v>
      </c>
      <c r="G418" s="64">
        <v>86.3</v>
      </c>
      <c r="H418" s="63">
        <f t="shared" si="13"/>
        <v>104.18136</v>
      </c>
      <c r="I418" s="64">
        <f t="shared" si="12"/>
        <v>520.90679999999998</v>
      </c>
    </row>
    <row r="419" spans="1:9" ht="16.5" thickBot="1" x14ac:dyDescent="0.3">
      <c r="A419" s="5">
        <v>416</v>
      </c>
      <c r="B419" s="58">
        <v>5318</v>
      </c>
      <c r="C419" s="59" t="s">
        <v>45</v>
      </c>
      <c r="D419" s="60" t="s">
        <v>455</v>
      </c>
      <c r="E419" s="59" t="s">
        <v>67</v>
      </c>
      <c r="F419" s="61">
        <v>10</v>
      </c>
      <c r="G419" s="64">
        <v>22.59</v>
      </c>
      <c r="H419" s="63">
        <f t="shared" si="13"/>
        <v>27.270648000000001</v>
      </c>
      <c r="I419" s="64">
        <f t="shared" si="12"/>
        <v>272.70648</v>
      </c>
    </row>
    <row r="420" spans="1:9" ht="16.5" thickBot="1" x14ac:dyDescent="0.3">
      <c r="A420" s="5">
        <v>417</v>
      </c>
      <c r="B420" s="58">
        <v>20271</v>
      </c>
      <c r="C420" s="59" t="s">
        <v>45</v>
      </c>
      <c r="D420" s="60" t="s">
        <v>456</v>
      </c>
      <c r="E420" s="59" t="s">
        <v>58</v>
      </c>
      <c r="F420" s="61">
        <v>4</v>
      </c>
      <c r="G420" s="64">
        <v>580.70000000000005</v>
      </c>
      <c r="H420" s="63">
        <f t="shared" si="13"/>
        <v>701.02104000000008</v>
      </c>
      <c r="I420" s="64">
        <f t="shared" si="12"/>
        <v>2804.0841600000003</v>
      </c>
    </row>
    <row r="421" spans="1:9" ht="16.5" thickBot="1" x14ac:dyDescent="0.3">
      <c r="A421" s="5">
        <v>418</v>
      </c>
      <c r="B421" s="58">
        <v>10423</v>
      </c>
      <c r="C421" s="59" t="s">
        <v>45</v>
      </c>
      <c r="D421" s="60" t="s">
        <v>457</v>
      </c>
      <c r="E421" s="59" t="s">
        <v>58</v>
      </c>
      <c r="F421" s="61">
        <v>4</v>
      </c>
      <c r="G421" s="64">
        <v>426.37</v>
      </c>
      <c r="H421" s="63">
        <f t="shared" si="13"/>
        <v>514.71386400000006</v>
      </c>
      <c r="I421" s="64">
        <f t="shared" si="12"/>
        <v>2058.8554560000002</v>
      </c>
    </row>
    <row r="422" spans="1:9" ht="26.25" thickBot="1" x14ac:dyDescent="0.3">
      <c r="A422" s="5">
        <v>419</v>
      </c>
      <c r="B422" s="58">
        <v>44073</v>
      </c>
      <c r="C422" s="59" t="s">
        <v>45</v>
      </c>
      <c r="D422" s="60" t="s">
        <v>458</v>
      </c>
      <c r="E422" s="59" t="s">
        <v>125</v>
      </c>
      <c r="F422" s="61">
        <v>50</v>
      </c>
      <c r="G422" s="64">
        <v>0.79</v>
      </c>
      <c r="H422" s="63">
        <f t="shared" si="13"/>
        <v>0.95368800000000009</v>
      </c>
      <c r="I422" s="64">
        <f t="shared" si="12"/>
        <v>47.684400000000004</v>
      </c>
    </row>
    <row r="423" spans="1:9" ht="26.25" thickBot="1" x14ac:dyDescent="0.3">
      <c r="A423" s="5">
        <v>420</v>
      </c>
      <c r="B423" s="58">
        <v>7121</v>
      </c>
      <c r="C423" s="59" t="s">
        <v>45</v>
      </c>
      <c r="D423" s="60" t="s">
        <v>459</v>
      </c>
      <c r="E423" s="59" t="s">
        <v>58</v>
      </c>
      <c r="F423" s="61">
        <v>10</v>
      </c>
      <c r="G423" s="64">
        <v>9.8800000000000008</v>
      </c>
      <c r="H423" s="63">
        <f t="shared" si="13"/>
        <v>11.927136000000001</v>
      </c>
      <c r="I423" s="64">
        <f t="shared" si="12"/>
        <v>119.27136000000002</v>
      </c>
    </row>
    <row r="424" spans="1:9" ht="26.25" thickBot="1" x14ac:dyDescent="0.3">
      <c r="A424" s="5">
        <v>421</v>
      </c>
      <c r="B424" s="58">
        <v>7137</v>
      </c>
      <c r="C424" s="59" t="s">
        <v>45</v>
      </c>
      <c r="D424" s="60" t="s">
        <v>460</v>
      </c>
      <c r="E424" s="59" t="s">
        <v>58</v>
      </c>
      <c r="F424" s="61">
        <v>10</v>
      </c>
      <c r="G424" s="64">
        <v>10.79</v>
      </c>
      <c r="H424" s="63">
        <f t="shared" si="13"/>
        <v>13.025687999999999</v>
      </c>
      <c r="I424" s="64">
        <f t="shared" si="12"/>
        <v>130.25688</v>
      </c>
    </row>
    <row r="425" spans="1:9" ht="26.25" thickBot="1" x14ac:dyDescent="0.3">
      <c r="A425" s="5">
        <v>422</v>
      </c>
      <c r="B425" s="58">
        <v>7122</v>
      </c>
      <c r="C425" s="59" t="s">
        <v>45</v>
      </c>
      <c r="D425" s="60" t="s">
        <v>461</v>
      </c>
      <c r="E425" s="59" t="s">
        <v>58</v>
      </c>
      <c r="F425" s="61">
        <v>10</v>
      </c>
      <c r="G425" s="64">
        <v>11.88</v>
      </c>
      <c r="H425" s="63">
        <f t="shared" si="13"/>
        <v>14.341536000000001</v>
      </c>
      <c r="I425" s="64">
        <f t="shared" si="12"/>
        <v>143.41536000000002</v>
      </c>
    </row>
    <row r="426" spans="1:9" ht="26.25" thickBot="1" x14ac:dyDescent="0.3">
      <c r="A426" s="5">
        <v>423</v>
      </c>
      <c r="B426" s="58">
        <v>7114</v>
      </c>
      <c r="C426" s="59" t="s">
        <v>45</v>
      </c>
      <c r="D426" s="60" t="s">
        <v>462</v>
      </c>
      <c r="E426" s="59" t="s">
        <v>58</v>
      </c>
      <c r="F426" s="61">
        <v>10</v>
      </c>
      <c r="G426" s="64">
        <v>13.82</v>
      </c>
      <c r="H426" s="63">
        <f t="shared" si="13"/>
        <v>16.683503999999999</v>
      </c>
      <c r="I426" s="64">
        <f t="shared" si="12"/>
        <v>166.83503999999999</v>
      </c>
    </row>
    <row r="427" spans="1:9" ht="26.25" thickBot="1" x14ac:dyDescent="0.3">
      <c r="A427" s="5">
        <v>424</v>
      </c>
      <c r="B427" s="58">
        <v>7138</v>
      </c>
      <c r="C427" s="59" t="s">
        <v>45</v>
      </c>
      <c r="D427" s="60" t="s">
        <v>463</v>
      </c>
      <c r="E427" s="59" t="s">
        <v>30</v>
      </c>
      <c r="F427" s="61">
        <v>10</v>
      </c>
      <c r="G427" s="64">
        <v>1.1399999999999999</v>
      </c>
      <c r="H427" s="63">
        <f t="shared" si="13"/>
        <v>1.3762079999999999</v>
      </c>
      <c r="I427" s="64">
        <f t="shared" si="12"/>
        <v>13.762079999999999</v>
      </c>
    </row>
    <row r="428" spans="1:9" ht="26.25" thickBot="1" x14ac:dyDescent="0.3">
      <c r="A428" s="5">
        <v>425</v>
      </c>
      <c r="B428" s="58">
        <v>7139</v>
      </c>
      <c r="C428" s="59" t="s">
        <v>45</v>
      </c>
      <c r="D428" s="60" t="s">
        <v>464</v>
      </c>
      <c r="E428" s="59" t="s">
        <v>30</v>
      </c>
      <c r="F428" s="61">
        <v>10</v>
      </c>
      <c r="G428" s="64">
        <v>1.3</v>
      </c>
      <c r="H428" s="63">
        <f t="shared" si="13"/>
        <v>1.5693600000000001</v>
      </c>
      <c r="I428" s="64">
        <f t="shared" si="12"/>
        <v>15.6936</v>
      </c>
    </row>
    <row r="429" spans="1:9" ht="26.25" thickBot="1" x14ac:dyDescent="0.3">
      <c r="A429" s="5">
        <v>426</v>
      </c>
      <c r="B429" s="58">
        <v>7140</v>
      </c>
      <c r="C429" s="59" t="s">
        <v>45</v>
      </c>
      <c r="D429" s="60" t="s">
        <v>465</v>
      </c>
      <c r="E429" s="59" t="s">
        <v>30</v>
      </c>
      <c r="F429" s="61">
        <v>10</v>
      </c>
      <c r="G429" s="64">
        <v>4.07</v>
      </c>
      <c r="H429" s="63">
        <f t="shared" si="13"/>
        <v>4.9133040000000001</v>
      </c>
      <c r="I429" s="64">
        <f t="shared" si="12"/>
        <v>49.133040000000001</v>
      </c>
    </row>
    <row r="430" spans="1:9" ht="26.25" thickBot="1" x14ac:dyDescent="0.3">
      <c r="A430" s="5">
        <v>427</v>
      </c>
      <c r="B430" s="58">
        <v>7141</v>
      </c>
      <c r="C430" s="59" t="s">
        <v>45</v>
      </c>
      <c r="D430" s="60" t="s">
        <v>466</v>
      </c>
      <c r="E430" s="59" t="s">
        <v>30</v>
      </c>
      <c r="F430" s="61">
        <v>10</v>
      </c>
      <c r="G430" s="64">
        <v>9.9499999999999993</v>
      </c>
      <c r="H430" s="63">
        <f t="shared" si="13"/>
        <v>12.01164</v>
      </c>
      <c r="I430" s="64">
        <f t="shared" si="12"/>
        <v>120.1164</v>
      </c>
    </row>
    <row r="431" spans="1:9" ht="26.25" thickBot="1" x14ac:dyDescent="0.3">
      <c r="A431" s="5">
        <v>428</v>
      </c>
      <c r="B431" s="58">
        <v>7142</v>
      </c>
      <c r="C431" s="59" t="s">
        <v>45</v>
      </c>
      <c r="D431" s="60" t="s">
        <v>467</v>
      </c>
      <c r="E431" s="59" t="s">
        <v>30</v>
      </c>
      <c r="F431" s="61">
        <v>10</v>
      </c>
      <c r="G431" s="64">
        <v>10.4</v>
      </c>
      <c r="H431" s="63">
        <f t="shared" si="13"/>
        <v>12.554880000000001</v>
      </c>
      <c r="I431" s="64">
        <f t="shared" si="12"/>
        <v>125.5488</v>
      </c>
    </row>
    <row r="432" spans="1:9" ht="26.25" thickBot="1" x14ac:dyDescent="0.3">
      <c r="A432" s="5">
        <v>429</v>
      </c>
      <c r="B432" s="58">
        <v>7091</v>
      </c>
      <c r="C432" s="59" t="s">
        <v>45</v>
      </c>
      <c r="D432" s="60" t="s">
        <v>468</v>
      </c>
      <c r="E432" s="59" t="s">
        <v>30</v>
      </c>
      <c r="F432" s="61">
        <v>10</v>
      </c>
      <c r="G432" s="64">
        <v>17.5</v>
      </c>
      <c r="H432" s="63">
        <f t="shared" si="13"/>
        <v>21.126000000000001</v>
      </c>
      <c r="I432" s="64">
        <f t="shared" si="12"/>
        <v>211.26000000000002</v>
      </c>
    </row>
    <row r="433" spans="1:9" ht="26.25" thickBot="1" x14ac:dyDescent="0.3">
      <c r="A433" s="5">
        <v>430</v>
      </c>
      <c r="B433" s="58">
        <v>37948</v>
      </c>
      <c r="C433" s="59" t="s">
        <v>45</v>
      </c>
      <c r="D433" s="60" t="s">
        <v>469</v>
      </c>
      <c r="E433" s="59" t="s">
        <v>30</v>
      </c>
      <c r="F433" s="61">
        <v>10</v>
      </c>
      <c r="G433" s="64">
        <v>4.05</v>
      </c>
      <c r="H433" s="63">
        <f t="shared" si="13"/>
        <v>4.8891599999999995</v>
      </c>
      <c r="I433" s="64">
        <f t="shared" si="12"/>
        <v>48.891599999999997</v>
      </c>
    </row>
    <row r="434" spans="1:9" ht="26.25" thickBot="1" x14ac:dyDescent="0.3">
      <c r="A434" s="5">
        <v>431</v>
      </c>
      <c r="B434" s="58">
        <v>7097</v>
      </c>
      <c r="C434" s="59" t="s">
        <v>45</v>
      </c>
      <c r="D434" s="60" t="s">
        <v>470</v>
      </c>
      <c r="E434" s="59" t="s">
        <v>30</v>
      </c>
      <c r="F434" s="61">
        <v>10</v>
      </c>
      <c r="G434" s="64">
        <v>8.2200000000000006</v>
      </c>
      <c r="H434" s="63">
        <f t="shared" si="13"/>
        <v>9.9231840000000009</v>
      </c>
      <c r="I434" s="64">
        <f t="shared" si="12"/>
        <v>99.231840000000005</v>
      </c>
    </row>
    <row r="435" spans="1:9" ht="26.25" thickBot="1" x14ac:dyDescent="0.3">
      <c r="A435" s="5">
        <v>432</v>
      </c>
      <c r="B435" s="58">
        <v>11658</v>
      </c>
      <c r="C435" s="59" t="s">
        <v>45</v>
      </c>
      <c r="D435" s="60" t="s">
        <v>471</v>
      </c>
      <c r="E435" s="59" t="s">
        <v>30</v>
      </c>
      <c r="F435" s="61">
        <v>10</v>
      </c>
      <c r="G435" s="64">
        <v>18.170000000000002</v>
      </c>
      <c r="H435" s="63">
        <f t="shared" si="13"/>
        <v>21.934824000000003</v>
      </c>
      <c r="I435" s="64">
        <f t="shared" si="12"/>
        <v>219.34824000000003</v>
      </c>
    </row>
    <row r="436" spans="1:9" ht="26.25" thickBot="1" x14ac:dyDescent="0.3">
      <c r="A436" s="5">
        <v>433</v>
      </c>
      <c r="B436" s="58">
        <v>34547</v>
      </c>
      <c r="C436" s="59" t="s">
        <v>45</v>
      </c>
      <c r="D436" s="60" t="s">
        <v>472</v>
      </c>
      <c r="E436" s="59" t="s">
        <v>125</v>
      </c>
      <c r="F436" s="61">
        <v>20</v>
      </c>
      <c r="G436" s="64">
        <v>3.69</v>
      </c>
      <c r="H436" s="63">
        <f t="shared" ref="H436:H499" si="14">G436+(($G$503/100)*G436)</f>
        <v>4.4545680000000001</v>
      </c>
      <c r="I436" s="64">
        <f t="shared" ref="I436:I499" si="15">H436*F436</f>
        <v>89.091360000000009</v>
      </c>
    </row>
    <row r="437" spans="1:9" ht="26.25" thickBot="1" x14ac:dyDescent="0.3">
      <c r="A437" s="5">
        <v>434</v>
      </c>
      <c r="B437" s="58">
        <v>1575</v>
      </c>
      <c r="C437" s="59" t="s">
        <v>45</v>
      </c>
      <c r="D437" s="60" t="s">
        <v>473</v>
      </c>
      <c r="E437" s="59" t="s">
        <v>30</v>
      </c>
      <c r="F437" s="61">
        <v>100</v>
      </c>
      <c r="G437" s="64">
        <v>2.09</v>
      </c>
      <c r="H437" s="63">
        <f t="shared" si="14"/>
        <v>2.5230479999999997</v>
      </c>
      <c r="I437" s="64">
        <f t="shared" si="15"/>
        <v>252.30479999999997</v>
      </c>
    </row>
    <row r="438" spans="1:9" ht="26.25" thickBot="1" x14ac:dyDescent="0.3">
      <c r="A438" s="5">
        <v>435</v>
      </c>
      <c r="B438" s="58">
        <v>1570</v>
      </c>
      <c r="C438" s="59" t="s">
        <v>45</v>
      </c>
      <c r="D438" s="60" t="s">
        <v>474</v>
      </c>
      <c r="E438" s="59" t="s">
        <v>30</v>
      </c>
      <c r="F438" s="61">
        <v>100</v>
      </c>
      <c r="G438" s="64">
        <v>1.05</v>
      </c>
      <c r="H438" s="63">
        <f t="shared" si="14"/>
        <v>1.26756</v>
      </c>
      <c r="I438" s="64">
        <f t="shared" si="15"/>
        <v>126.756</v>
      </c>
    </row>
    <row r="439" spans="1:9" ht="26.25" thickBot="1" x14ac:dyDescent="0.3">
      <c r="A439" s="5">
        <v>436</v>
      </c>
      <c r="B439" s="58">
        <v>1571</v>
      </c>
      <c r="C439" s="59" t="s">
        <v>45</v>
      </c>
      <c r="D439" s="60" t="s">
        <v>475</v>
      </c>
      <c r="E439" s="59" t="s">
        <v>30</v>
      </c>
      <c r="F439" s="61">
        <v>100</v>
      </c>
      <c r="G439" s="64">
        <v>1.36</v>
      </c>
      <c r="H439" s="63">
        <f t="shared" si="14"/>
        <v>1.6417920000000001</v>
      </c>
      <c r="I439" s="64">
        <f t="shared" si="15"/>
        <v>164.17920000000001</v>
      </c>
    </row>
    <row r="440" spans="1:9" ht="26.25" thickBot="1" x14ac:dyDescent="0.3">
      <c r="A440" s="5">
        <v>437</v>
      </c>
      <c r="B440" s="58">
        <v>1573</v>
      </c>
      <c r="C440" s="59" t="s">
        <v>45</v>
      </c>
      <c r="D440" s="60" t="s">
        <v>476</v>
      </c>
      <c r="E440" s="59" t="s">
        <v>30</v>
      </c>
      <c r="F440" s="61">
        <v>100</v>
      </c>
      <c r="G440" s="64">
        <v>1.63</v>
      </c>
      <c r="H440" s="63">
        <f t="shared" si="14"/>
        <v>1.9677359999999999</v>
      </c>
      <c r="I440" s="64">
        <f t="shared" si="15"/>
        <v>196.77359999999999</v>
      </c>
    </row>
    <row r="441" spans="1:9" ht="16.5" thickBot="1" x14ac:dyDescent="0.3">
      <c r="A441" s="5">
        <v>438</v>
      </c>
      <c r="B441" s="58">
        <v>7258</v>
      </c>
      <c r="C441" s="59" t="s">
        <v>45</v>
      </c>
      <c r="D441" s="60" t="s">
        <v>477</v>
      </c>
      <c r="E441" s="59" t="s">
        <v>30</v>
      </c>
      <c r="F441" s="61">
        <v>500</v>
      </c>
      <c r="G441" s="64">
        <v>0.68</v>
      </c>
      <c r="H441" s="63">
        <f t="shared" si="14"/>
        <v>0.82089600000000007</v>
      </c>
      <c r="I441" s="64">
        <f t="shared" si="15"/>
        <v>410.44800000000004</v>
      </c>
    </row>
    <row r="442" spans="1:9" ht="26.25" thickBot="1" x14ac:dyDescent="0.3">
      <c r="A442" s="5">
        <v>439</v>
      </c>
      <c r="B442" s="58">
        <v>7213</v>
      </c>
      <c r="C442" s="59" t="s">
        <v>45</v>
      </c>
      <c r="D442" s="60" t="s">
        <v>478</v>
      </c>
      <c r="E442" s="59" t="s">
        <v>159</v>
      </c>
      <c r="F442" s="61">
        <v>70</v>
      </c>
      <c r="G442" s="64">
        <v>18.73</v>
      </c>
      <c r="H442" s="63">
        <f t="shared" si="14"/>
        <v>22.610856000000002</v>
      </c>
      <c r="I442" s="64">
        <f t="shared" si="15"/>
        <v>1582.7599200000002</v>
      </c>
    </row>
    <row r="443" spans="1:9" ht="26.25" thickBot="1" x14ac:dyDescent="0.3">
      <c r="A443" s="5">
        <v>440</v>
      </c>
      <c r="B443" s="58">
        <v>7194</v>
      </c>
      <c r="C443" s="59" t="s">
        <v>45</v>
      </c>
      <c r="D443" s="60" t="s">
        <v>479</v>
      </c>
      <c r="E443" s="59" t="s">
        <v>159</v>
      </c>
      <c r="F443" s="61">
        <v>70</v>
      </c>
      <c r="G443" s="64">
        <v>27.62</v>
      </c>
      <c r="H443" s="63">
        <f t="shared" si="14"/>
        <v>33.342863999999999</v>
      </c>
      <c r="I443" s="64">
        <f t="shared" si="15"/>
        <v>2334.0004799999997</v>
      </c>
    </row>
    <row r="444" spans="1:9" ht="26.25" thickBot="1" x14ac:dyDescent="0.3">
      <c r="A444" s="5">
        <v>441</v>
      </c>
      <c r="B444" s="58">
        <v>34402</v>
      </c>
      <c r="C444" s="59" t="s">
        <v>45</v>
      </c>
      <c r="D444" s="60" t="s">
        <v>480</v>
      </c>
      <c r="E444" s="59" t="s">
        <v>159</v>
      </c>
      <c r="F444" s="61">
        <v>70</v>
      </c>
      <c r="G444" s="64">
        <v>192.9</v>
      </c>
      <c r="H444" s="63">
        <f t="shared" si="14"/>
        <v>232.86887999999999</v>
      </c>
      <c r="I444" s="64">
        <f t="shared" si="15"/>
        <v>16300.821599999999</v>
      </c>
    </row>
    <row r="445" spans="1:9" ht="16.5" thickBot="1" x14ac:dyDescent="0.3">
      <c r="A445" s="5">
        <v>442</v>
      </c>
      <c r="B445" s="58">
        <v>43776</v>
      </c>
      <c r="C445" s="59" t="s">
        <v>45</v>
      </c>
      <c r="D445" s="60" t="s">
        <v>481</v>
      </c>
      <c r="E445" s="59" t="s">
        <v>67</v>
      </c>
      <c r="F445" s="61">
        <v>20</v>
      </c>
      <c r="G445" s="64">
        <v>25.14</v>
      </c>
      <c r="H445" s="63">
        <f t="shared" si="14"/>
        <v>30.349008000000001</v>
      </c>
      <c r="I445" s="64">
        <f t="shared" si="15"/>
        <v>606.98016000000007</v>
      </c>
    </row>
    <row r="446" spans="1:9" ht="16.5" thickBot="1" x14ac:dyDescent="0.3">
      <c r="A446" s="5">
        <v>443</v>
      </c>
      <c r="B446" s="58">
        <v>7356</v>
      </c>
      <c r="C446" s="59" t="s">
        <v>45</v>
      </c>
      <c r="D446" s="60" t="s">
        <v>482</v>
      </c>
      <c r="E446" s="59" t="s">
        <v>67</v>
      </c>
      <c r="F446" s="61">
        <v>250</v>
      </c>
      <c r="G446" s="64">
        <v>27.55</v>
      </c>
      <c r="H446" s="63">
        <f t="shared" si="14"/>
        <v>33.258360000000003</v>
      </c>
      <c r="I446" s="64">
        <f t="shared" si="15"/>
        <v>8314.59</v>
      </c>
    </row>
    <row r="447" spans="1:9" ht="16.5" thickBot="1" x14ac:dyDescent="0.3">
      <c r="A447" s="5">
        <v>444</v>
      </c>
      <c r="B447" s="58">
        <v>7348</v>
      </c>
      <c r="C447" s="59" t="s">
        <v>45</v>
      </c>
      <c r="D447" s="60" t="s">
        <v>483</v>
      </c>
      <c r="E447" s="59" t="s">
        <v>67</v>
      </c>
      <c r="F447" s="61">
        <v>100</v>
      </c>
      <c r="G447" s="64">
        <v>18.48</v>
      </c>
      <c r="H447" s="63">
        <f t="shared" si="14"/>
        <v>22.309056000000002</v>
      </c>
      <c r="I447" s="64">
        <f t="shared" si="15"/>
        <v>2230.9056</v>
      </c>
    </row>
    <row r="448" spans="1:9" ht="16.5" thickBot="1" x14ac:dyDescent="0.3">
      <c r="A448" s="5">
        <v>445</v>
      </c>
      <c r="B448" s="58">
        <v>7311</v>
      </c>
      <c r="C448" s="59" t="s">
        <v>45</v>
      </c>
      <c r="D448" s="60" t="s">
        <v>484</v>
      </c>
      <c r="E448" s="59" t="s">
        <v>67</v>
      </c>
      <c r="F448" s="61">
        <v>100</v>
      </c>
      <c r="G448" s="64">
        <v>37.299999999999997</v>
      </c>
      <c r="H448" s="63">
        <f t="shared" si="14"/>
        <v>45.028559999999999</v>
      </c>
      <c r="I448" s="64">
        <f t="shared" si="15"/>
        <v>4502.8559999999998</v>
      </c>
    </row>
    <row r="449" spans="1:9" ht="16.5" thickBot="1" x14ac:dyDescent="0.3">
      <c r="A449" s="5">
        <v>446</v>
      </c>
      <c r="B449" s="58">
        <v>7292</v>
      </c>
      <c r="C449" s="59" t="s">
        <v>45</v>
      </c>
      <c r="D449" s="60" t="s">
        <v>485</v>
      </c>
      <c r="E449" s="59" t="s">
        <v>67</v>
      </c>
      <c r="F449" s="61">
        <v>100</v>
      </c>
      <c r="G449" s="64">
        <v>36.11</v>
      </c>
      <c r="H449" s="63">
        <f t="shared" si="14"/>
        <v>43.591991999999998</v>
      </c>
      <c r="I449" s="64">
        <f t="shared" si="15"/>
        <v>4359.1992</v>
      </c>
    </row>
    <row r="450" spans="1:9" ht="16.5" thickBot="1" x14ac:dyDescent="0.3">
      <c r="A450" s="5">
        <v>447</v>
      </c>
      <c r="B450" s="58">
        <v>7288</v>
      </c>
      <c r="C450" s="59" t="s">
        <v>45</v>
      </c>
      <c r="D450" s="60" t="s">
        <v>486</v>
      </c>
      <c r="E450" s="59" t="s">
        <v>67</v>
      </c>
      <c r="F450" s="61">
        <v>100</v>
      </c>
      <c r="G450" s="64">
        <v>36.6</v>
      </c>
      <c r="H450" s="63">
        <f t="shared" si="14"/>
        <v>44.183520000000001</v>
      </c>
      <c r="I450" s="64">
        <f t="shared" si="15"/>
        <v>4418.3519999999999</v>
      </c>
    </row>
    <row r="451" spans="1:9" ht="26.25" thickBot="1" x14ac:dyDescent="0.3">
      <c r="A451" s="5">
        <v>448</v>
      </c>
      <c r="B451" s="58">
        <v>12147</v>
      </c>
      <c r="C451" s="59" t="s">
        <v>45</v>
      </c>
      <c r="D451" s="60" t="s">
        <v>487</v>
      </c>
      <c r="E451" s="59" t="s">
        <v>30</v>
      </c>
      <c r="F451" s="61">
        <v>30</v>
      </c>
      <c r="G451" s="64">
        <v>14.74</v>
      </c>
      <c r="H451" s="63">
        <f t="shared" si="14"/>
        <v>17.794128000000001</v>
      </c>
      <c r="I451" s="64">
        <f t="shared" si="15"/>
        <v>533.82384000000002</v>
      </c>
    </row>
    <row r="452" spans="1:9" ht="26.25" thickBot="1" x14ac:dyDescent="0.3">
      <c r="A452" s="5">
        <v>449</v>
      </c>
      <c r="B452" s="58">
        <v>36791</v>
      </c>
      <c r="C452" s="59" t="s">
        <v>45</v>
      </c>
      <c r="D452" s="60" t="s">
        <v>488</v>
      </c>
      <c r="E452" s="59" t="s">
        <v>30</v>
      </c>
      <c r="F452" s="61">
        <v>15</v>
      </c>
      <c r="G452" s="64">
        <v>117.14</v>
      </c>
      <c r="H452" s="63">
        <f t="shared" si="14"/>
        <v>141.41140799999999</v>
      </c>
      <c r="I452" s="64">
        <f t="shared" si="15"/>
        <v>2121.17112</v>
      </c>
    </row>
    <row r="453" spans="1:9" ht="26.25" thickBot="1" x14ac:dyDescent="0.3">
      <c r="A453" s="5">
        <v>450</v>
      </c>
      <c r="B453" s="58">
        <v>11772</v>
      </c>
      <c r="C453" s="59" t="s">
        <v>45</v>
      </c>
      <c r="D453" s="60" t="s">
        <v>489</v>
      </c>
      <c r="E453" s="59" t="s">
        <v>58</v>
      </c>
      <c r="F453" s="61">
        <v>15</v>
      </c>
      <c r="G453" s="64">
        <v>104.11</v>
      </c>
      <c r="H453" s="63">
        <f t="shared" si="14"/>
        <v>125.68159199999999</v>
      </c>
      <c r="I453" s="64">
        <f t="shared" si="15"/>
        <v>1885.22388</v>
      </c>
    </row>
    <row r="454" spans="1:9" ht="26.25" thickBot="1" x14ac:dyDescent="0.3">
      <c r="A454" s="5">
        <v>451</v>
      </c>
      <c r="B454" s="58">
        <v>11773</v>
      </c>
      <c r="C454" s="59" t="s">
        <v>45</v>
      </c>
      <c r="D454" s="60" t="s">
        <v>490</v>
      </c>
      <c r="E454" s="59" t="s">
        <v>30</v>
      </c>
      <c r="F454" s="61">
        <v>15</v>
      </c>
      <c r="G454" s="64">
        <v>103.79</v>
      </c>
      <c r="H454" s="63">
        <f t="shared" si="14"/>
        <v>125.295288</v>
      </c>
      <c r="I454" s="64">
        <f t="shared" si="15"/>
        <v>1879.42932</v>
      </c>
    </row>
    <row r="455" spans="1:9" ht="26.25" thickBot="1" x14ac:dyDescent="0.3">
      <c r="A455" s="5">
        <v>452</v>
      </c>
      <c r="B455" s="58">
        <v>13415</v>
      </c>
      <c r="C455" s="59" t="s">
        <v>45</v>
      </c>
      <c r="D455" s="60" t="s">
        <v>491</v>
      </c>
      <c r="E455" s="59" t="s">
        <v>30</v>
      </c>
      <c r="F455" s="61">
        <v>15</v>
      </c>
      <c r="G455" s="64">
        <v>59.93</v>
      </c>
      <c r="H455" s="63">
        <f t="shared" si="14"/>
        <v>72.347496000000007</v>
      </c>
      <c r="I455" s="64">
        <f t="shared" si="15"/>
        <v>1085.21244</v>
      </c>
    </row>
    <row r="456" spans="1:9" ht="39" customHeight="1" thickBot="1" x14ac:dyDescent="0.3">
      <c r="A456" s="5">
        <v>453</v>
      </c>
      <c r="B456" s="58">
        <v>11762</v>
      </c>
      <c r="C456" s="59" t="s">
        <v>45</v>
      </c>
      <c r="D456" s="60" t="s">
        <v>492</v>
      </c>
      <c r="E456" s="59" t="s">
        <v>30</v>
      </c>
      <c r="F456" s="61">
        <v>15</v>
      </c>
      <c r="G456" s="64">
        <v>49.23</v>
      </c>
      <c r="H456" s="63">
        <f t="shared" si="14"/>
        <v>59.430455999999992</v>
      </c>
      <c r="I456" s="64">
        <f t="shared" si="15"/>
        <v>891.45683999999983</v>
      </c>
    </row>
    <row r="457" spans="1:9" ht="33" customHeight="1" thickBot="1" x14ac:dyDescent="0.3">
      <c r="A457" s="5">
        <v>454</v>
      </c>
      <c r="B457" s="58">
        <v>11763</v>
      </c>
      <c r="C457" s="59" t="s">
        <v>45</v>
      </c>
      <c r="D457" s="60" t="s">
        <v>493</v>
      </c>
      <c r="E457" s="59" t="s">
        <v>30</v>
      </c>
      <c r="F457" s="61">
        <v>5</v>
      </c>
      <c r="G457" s="64">
        <v>150.49</v>
      </c>
      <c r="H457" s="63">
        <f t="shared" si="14"/>
        <v>181.67152800000002</v>
      </c>
      <c r="I457" s="64">
        <f t="shared" si="15"/>
        <v>908.35764000000017</v>
      </c>
    </row>
    <row r="458" spans="1:9" ht="41.1" customHeight="1" thickBot="1" x14ac:dyDescent="0.3">
      <c r="A458" s="5">
        <v>455</v>
      </c>
      <c r="B458" s="58">
        <v>11764</v>
      </c>
      <c r="C458" s="59" t="s">
        <v>45</v>
      </c>
      <c r="D458" s="60" t="s">
        <v>494</v>
      </c>
      <c r="E458" s="59" t="s">
        <v>30</v>
      </c>
      <c r="F458" s="61">
        <v>5</v>
      </c>
      <c r="G458" s="64">
        <v>123.47</v>
      </c>
      <c r="H458" s="63">
        <f t="shared" si="14"/>
        <v>149.05298400000001</v>
      </c>
      <c r="I458" s="64">
        <f t="shared" si="15"/>
        <v>745.26492000000007</v>
      </c>
    </row>
    <row r="459" spans="1:9" ht="48.95" customHeight="1" thickBot="1" x14ac:dyDescent="0.3">
      <c r="A459" s="5">
        <v>456</v>
      </c>
      <c r="B459" s="58">
        <v>11829</v>
      </c>
      <c r="C459" s="59" t="s">
        <v>45</v>
      </c>
      <c r="D459" s="60" t="s">
        <v>495</v>
      </c>
      <c r="E459" s="59" t="s">
        <v>30</v>
      </c>
      <c r="F459" s="61">
        <v>15</v>
      </c>
      <c r="G459" s="64">
        <v>29.84</v>
      </c>
      <c r="H459" s="63">
        <f t="shared" si="14"/>
        <v>36.022847999999996</v>
      </c>
      <c r="I459" s="64">
        <f t="shared" si="15"/>
        <v>540.34271999999999</v>
      </c>
    </row>
    <row r="460" spans="1:9" ht="51" customHeight="1" thickBot="1" x14ac:dyDescent="0.3">
      <c r="A460" s="5">
        <v>457</v>
      </c>
      <c r="B460" s="58">
        <v>11830</v>
      </c>
      <c r="C460" s="59" t="s">
        <v>45</v>
      </c>
      <c r="D460" s="60" t="s">
        <v>496</v>
      </c>
      <c r="E460" s="59" t="s">
        <v>30</v>
      </c>
      <c r="F460" s="61">
        <v>15</v>
      </c>
      <c r="G460" s="64">
        <v>32.22</v>
      </c>
      <c r="H460" s="63">
        <f t="shared" si="14"/>
        <v>38.895983999999999</v>
      </c>
      <c r="I460" s="64">
        <f t="shared" si="15"/>
        <v>583.43975999999998</v>
      </c>
    </row>
    <row r="461" spans="1:9" ht="35.1" customHeight="1" thickBot="1" x14ac:dyDescent="0.3">
      <c r="A461" s="5">
        <v>458</v>
      </c>
      <c r="B461" s="58">
        <v>11825</v>
      </c>
      <c r="C461" s="59" t="s">
        <v>45</v>
      </c>
      <c r="D461" s="60" t="s">
        <v>497</v>
      </c>
      <c r="E461" s="59" t="s">
        <v>30</v>
      </c>
      <c r="F461" s="61">
        <v>15</v>
      </c>
      <c r="G461" s="64">
        <v>72.489999999999995</v>
      </c>
      <c r="H461" s="63">
        <f t="shared" si="14"/>
        <v>87.509927999999988</v>
      </c>
      <c r="I461" s="64">
        <f t="shared" si="15"/>
        <v>1312.6489199999999</v>
      </c>
    </row>
    <row r="462" spans="1:9" ht="38.1" customHeight="1" thickBot="1" x14ac:dyDescent="0.3">
      <c r="A462" s="5">
        <v>459</v>
      </c>
      <c r="B462" s="58">
        <v>11767</v>
      </c>
      <c r="C462" s="59" t="s">
        <v>45</v>
      </c>
      <c r="D462" s="60" t="s">
        <v>498</v>
      </c>
      <c r="E462" s="59" t="s">
        <v>30</v>
      </c>
      <c r="F462" s="61">
        <v>10</v>
      </c>
      <c r="G462" s="64">
        <v>193.08</v>
      </c>
      <c r="H462" s="63">
        <f t="shared" si="14"/>
        <v>233.08617600000002</v>
      </c>
      <c r="I462" s="64">
        <f t="shared" si="15"/>
        <v>2330.8617600000002</v>
      </c>
    </row>
    <row r="463" spans="1:9" ht="39.950000000000003" customHeight="1" thickBot="1" x14ac:dyDescent="0.3">
      <c r="A463" s="5">
        <v>460</v>
      </c>
      <c r="B463" s="58">
        <v>20065</v>
      </c>
      <c r="C463" s="59" t="s">
        <v>45</v>
      </c>
      <c r="D463" s="60" t="s">
        <v>499</v>
      </c>
      <c r="E463" s="59" t="s">
        <v>104</v>
      </c>
      <c r="F463" s="61">
        <v>20</v>
      </c>
      <c r="G463" s="64">
        <v>42.63</v>
      </c>
      <c r="H463" s="63">
        <f t="shared" si="14"/>
        <v>51.462935999999999</v>
      </c>
      <c r="I463" s="64">
        <f t="shared" si="15"/>
        <v>1029.25872</v>
      </c>
    </row>
    <row r="464" spans="1:9" ht="27" customHeight="1" thickBot="1" x14ac:dyDescent="0.3">
      <c r="A464" s="5">
        <v>461</v>
      </c>
      <c r="B464" s="58">
        <v>9836</v>
      </c>
      <c r="C464" s="59" t="s">
        <v>45</v>
      </c>
      <c r="D464" s="60" t="s">
        <v>500</v>
      </c>
      <c r="E464" s="59" t="s">
        <v>125</v>
      </c>
      <c r="F464" s="61">
        <v>50</v>
      </c>
      <c r="G464" s="64">
        <v>16.309999999999999</v>
      </c>
      <c r="H464" s="63">
        <f t="shared" si="14"/>
        <v>19.689431999999996</v>
      </c>
      <c r="I464" s="64">
        <f t="shared" si="15"/>
        <v>984.47159999999985</v>
      </c>
    </row>
    <row r="465" spans="1:9" ht="30" customHeight="1" thickBot="1" x14ac:dyDescent="0.3">
      <c r="A465" s="5">
        <v>462</v>
      </c>
      <c r="B465" s="58">
        <v>9835</v>
      </c>
      <c r="C465" s="59" t="s">
        <v>45</v>
      </c>
      <c r="D465" s="60" t="s">
        <v>501</v>
      </c>
      <c r="E465" s="59" t="s">
        <v>125</v>
      </c>
      <c r="F465" s="61">
        <v>50</v>
      </c>
      <c r="G465" s="64">
        <v>7.12</v>
      </c>
      <c r="H465" s="63">
        <f t="shared" si="14"/>
        <v>8.5952640000000002</v>
      </c>
      <c r="I465" s="64">
        <f t="shared" si="15"/>
        <v>429.76319999999998</v>
      </c>
    </row>
    <row r="466" spans="1:9" ht="32.1" customHeight="1" thickBot="1" x14ac:dyDescent="0.3">
      <c r="A466" s="5">
        <v>463</v>
      </c>
      <c r="B466" s="58">
        <v>9838</v>
      </c>
      <c r="C466" s="59" t="s">
        <v>45</v>
      </c>
      <c r="D466" s="60" t="s">
        <v>502</v>
      </c>
      <c r="E466" s="59" t="s">
        <v>125</v>
      </c>
      <c r="F466" s="61">
        <v>50</v>
      </c>
      <c r="G466" s="64">
        <v>11.77</v>
      </c>
      <c r="H466" s="63">
        <f t="shared" si="14"/>
        <v>14.208743999999999</v>
      </c>
      <c r="I466" s="64">
        <f t="shared" si="15"/>
        <v>710.43719999999996</v>
      </c>
    </row>
    <row r="467" spans="1:9" ht="33.950000000000003" customHeight="1" thickBot="1" x14ac:dyDescent="0.3">
      <c r="A467" s="5">
        <v>464</v>
      </c>
      <c r="B467" s="58">
        <v>9837</v>
      </c>
      <c r="C467" s="59" t="s">
        <v>45</v>
      </c>
      <c r="D467" s="60" t="s">
        <v>503</v>
      </c>
      <c r="E467" s="59" t="s">
        <v>125</v>
      </c>
      <c r="F467" s="61">
        <v>50</v>
      </c>
      <c r="G467" s="64">
        <v>15.44</v>
      </c>
      <c r="H467" s="63">
        <f t="shared" si="14"/>
        <v>18.639167999999998</v>
      </c>
      <c r="I467" s="64">
        <f t="shared" si="15"/>
        <v>931.95839999999987</v>
      </c>
    </row>
    <row r="468" spans="1:9" ht="30.95" customHeight="1" thickBot="1" x14ac:dyDescent="0.3">
      <c r="A468" s="5">
        <v>465</v>
      </c>
      <c r="B468" s="58">
        <v>9867</v>
      </c>
      <c r="C468" s="59" t="s">
        <v>45</v>
      </c>
      <c r="D468" s="60" t="s">
        <v>504</v>
      </c>
      <c r="E468" s="59" t="s">
        <v>125</v>
      </c>
      <c r="F468" s="61">
        <v>50</v>
      </c>
      <c r="G468" s="62">
        <v>3.97</v>
      </c>
      <c r="H468" s="63">
        <f t="shared" si="14"/>
        <v>4.7925839999999997</v>
      </c>
      <c r="I468" s="64">
        <f t="shared" si="15"/>
        <v>239.6292</v>
      </c>
    </row>
    <row r="469" spans="1:9" ht="29.1" customHeight="1" thickBot="1" x14ac:dyDescent="0.3">
      <c r="A469" s="5">
        <v>466</v>
      </c>
      <c r="B469" s="58">
        <v>9868</v>
      </c>
      <c r="C469" s="59" t="s">
        <v>45</v>
      </c>
      <c r="D469" s="60" t="s">
        <v>505</v>
      </c>
      <c r="E469" s="59" t="s">
        <v>125</v>
      </c>
      <c r="F469" s="61">
        <v>50</v>
      </c>
      <c r="G469" s="62">
        <v>4.4800000000000004</v>
      </c>
      <c r="H469" s="63">
        <f t="shared" si="14"/>
        <v>5.4082560000000006</v>
      </c>
      <c r="I469" s="64">
        <f t="shared" si="15"/>
        <v>270.4128</v>
      </c>
    </row>
    <row r="470" spans="1:9" ht="30.95" customHeight="1" thickBot="1" x14ac:dyDescent="0.3">
      <c r="A470" s="5">
        <v>467</v>
      </c>
      <c r="B470" s="58">
        <v>9869</v>
      </c>
      <c r="C470" s="59" t="s">
        <v>45</v>
      </c>
      <c r="D470" s="60" t="s">
        <v>506</v>
      </c>
      <c r="E470" s="59" t="s">
        <v>125</v>
      </c>
      <c r="F470" s="61">
        <v>50</v>
      </c>
      <c r="G470" s="62">
        <v>9.67</v>
      </c>
      <c r="H470" s="63">
        <f t="shared" si="14"/>
        <v>11.673624</v>
      </c>
      <c r="I470" s="64">
        <f t="shared" si="15"/>
        <v>583.68119999999999</v>
      </c>
    </row>
    <row r="471" spans="1:9" ht="30" customHeight="1" thickBot="1" x14ac:dyDescent="0.3">
      <c r="A471" s="5">
        <v>468</v>
      </c>
      <c r="B471" s="58">
        <v>9874</v>
      </c>
      <c r="C471" s="59" t="s">
        <v>45</v>
      </c>
      <c r="D471" s="60" t="s">
        <v>507</v>
      </c>
      <c r="E471" s="59" t="s">
        <v>125</v>
      </c>
      <c r="F471" s="61">
        <v>50</v>
      </c>
      <c r="G471" s="62">
        <v>15.18</v>
      </c>
      <c r="H471" s="63">
        <f t="shared" si="14"/>
        <v>18.325296000000002</v>
      </c>
      <c r="I471" s="64">
        <f t="shared" si="15"/>
        <v>916.26480000000004</v>
      </c>
    </row>
    <row r="472" spans="1:9" ht="16.5" thickBot="1" x14ac:dyDescent="0.3">
      <c r="A472" s="5">
        <v>469</v>
      </c>
      <c r="B472" s="58">
        <v>9875</v>
      </c>
      <c r="C472" s="59" t="s">
        <v>45</v>
      </c>
      <c r="D472" s="60" t="s">
        <v>508</v>
      </c>
      <c r="E472" s="59" t="s">
        <v>125</v>
      </c>
      <c r="F472" s="61">
        <v>50</v>
      </c>
      <c r="G472" s="62">
        <v>16.649999999999999</v>
      </c>
      <c r="H472" s="63">
        <f t="shared" si="14"/>
        <v>20.099879999999999</v>
      </c>
      <c r="I472" s="64">
        <f t="shared" si="15"/>
        <v>1004.9939999999999</v>
      </c>
    </row>
    <row r="473" spans="1:9" ht="30.95" customHeight="1" thickBot="1" x14ac:dyDescent="0.3">
      <c r="A473" s="5">
        <v>470</v>
      </c>
      <c r="B473" s="58">
        <v>9873</v>
      </c>
      <c r="C473" s="59" t="s">
        <v>45</v>
      </c>
      <c r="D473" s="60" t="s">
        <v>509</v>
      </c>
      <c r="E473" s="59" t="s">
        <v>125</v>
      </c>
      <c r="F473" s="61">
        <v>30</v>
      </c>
      <c r="G473" s="62">
        <v>27.4</v>
      </c>
      <c r="H473" s="63">
        <f t="shared" si="14"/>
        <v>33.077280000000002</v>
      </c>
      <c r="I473" s="64">
        <f t="shared" si="15"/>
        <v>992.31840000000011</v>
      </c>
    </row>
    <row r="474" spans="1:9" ht="16.5" thickBot="1" x14ac:dyDescent="0.3">
      <c r="A474" s="5">
        <v>471</v>
      </c>
      <c r="B474" s="58">
        <v>9895</v>
      </c>
      <c r="C474" s="59" t="s">
        <v>45</v>
      </c>
      <c r="D474" s="60" t="s">
        <v>510</v>
      </c>
      <c r="E474" s="59" t="s">
        <v>30</v>
      </c>
      <c r="F474" s="61">
        <v>10</v>
      </c>
      <c r="G474" s="62">
        <v>14.51</v>
      </c>
      <c r="H474" s="63">
        <f t="shared" si="14"/>
        <v>17.516472</v>
      </c>
      <c r="I474" s="64">
        <f t="shared" si="15"/>
        <v>175.16471999999999</v>
      </c>
    </row>
    <row r="475" spans="1:9" ht="16.5" thickBot="1" x14ac:dyDescent="0.3">
      <c r="A475" s="5">
        <v>472</v>
      </c>
      <c r="B475" s="58">
        <v>9894</v>
      </c>
      <c r="C475" s="59" t="s">
        <v>45</v>
      </c>
      <c r="D475" s="60" t="s">
        <v>511</v>
      </c>
      <c r="E475" s="59" t="s">
        <v>30</v>
      </c>
      <c r="F475" s="61">
        <v>10</v>
      </c>
      <c r="G475" s="62">
        <v>27.92</v>
      </c>
      <c r="H475" s="63">
        <f t="shared" si="14"/>
        <v>33.705024000000002</v>
      </c>
      <c r="I475" s="64">
        <f t="shared" si="15"/>
        <v>337.05024000000003</v>
      </c>
    </row>
    <row r="476" spans="1:9" ht="16.5" thickBot="1" x14ac:dyDescent="0.3">
      <c r="A476" s="5">
        <v>473</v>
      </c>
      <c r="B476" s="58">
        <v>9897</v>
      </c>
      <c r="C476" s="59" t="s">
        <v>45</v>
      </c>
      <c r="D476" s="60" t="s">
        <v>512</v>
      </c>
      <c r="E476" s="59" t="s">
        <v>30</v>
      </c>
      <c r="F476" s="61">
        <v>10</v>
      </c>
      <c r="G476" s="62">
        <v>29.81</v>
      </c>
      <c r="H476" s="63">
        <f t="shared" si="14"/>
        <v>35.986632</v>
      </c>
      <c r="I476" s="64">
        <f t="shared" si="15"/>
        <v>359.86631999999997</v>
      </c>
    </row>
    <row r="477" spans="1:9" ht="16.5" thickBot="1" x14ac:dyDescent="0.3">
      <c r="A477" s="5">
        <v>474</v>
      </c>
      <c r="B477" s="58">
        <v>9910</v>
      </c>
      <c r="C477" s="59" t="s">
        <v>45</v>
      </c>
      <c r="D477" s="60" t="s">
        <v>513</v>
      </c>
      <c r="E477" s="59" t="s">
        <v>58</v>
      </c>
      <c r="F477" s="61">
        <v>5</v>
      </c>
      <c r="G477" s="62">
        <v>77.56</v>
      </c>
      <c r="H477" s="63">
        <f t="shared" si="14"/>
        <v>93.630431999999999</v>
      </c>
      <c r="I477" s="64">
        <f t="shared" si="15"/>
        <v>468.15215999999998</v>
      </c>
    </row>
    <row r="478" spans="1:9" ht="26.25" thickBot="1" x14ac:dyDescent="0.3">
      <c r="A478" s="5">
        <v>475</v>
      </c>
      <c r="B478" s="58">
        <v>10481</v>
      </c>
      <c r="C478" s="59" t="s">
        <v>45</v>
      </c>
      <c r="D478" s="60" t="s">
        <v>514</v>
      </c>
      <c r="E478" s="59" t="s">
        <v>67</v>
      </c>
      <c r="F478" s="61">
        <v>20</v>
      </c>
      <c r="G478" s="62">
        <v>32.86</v>
      </c>
      <c r="H478" s="63">
        <f t="shared" si="14"/>
        <v>39.668591999999997</v>
      </c>
      <c r="I478" s="64">
        <f t="shared" si="15"/>
        <v>793.37183999999991</v>
      </c>
    </row>
    <row r="479" spans="1:9" ht="26.25" thickBot="1" x14ac:dyDescent="0.3">
      <c r="A479" s="5">
        <v>476</v>
      </c>
      <c r="B479" s="58">
        <v>21112</v>
      </c>
      <c r="C479" s="59" t="s">
        <v>45</v>
      </c>
      <c r="D479" s="60" t="s">
        <v>515</v>
      </c>
      <c r="E479" s="59" t="s">
        <v>30</v>
      </c>
      <c r="F479" s="61">
        <v>10</v>
      </c>
      <c r="G479" s="62">
        <v>230.13</v>
      </c>
      <c r="H479" s="63">
        <f t="shared" si="14"/>
        <v>277.81293599999998</v>
      </c>
      <c r="I479" s="64">
        <f t="shared" si="15"/>
        <v>2778.1293599999999</v>
      </c>
    </row>
    <row r="480" spans="1:9" ht="26.25" thickBot="1" x14ac:dyDescent="0.3">
      <c r="A480" s="5">
        <v>477</v>
      </c>
      <c r="B480" s="58">
        <v>10228</v>
      </c>
      <c r="C480" s="59" t="s">
        <v>45</v>
      </c>
      <c r="D480" s="60" t="s">
        <v>516</v>
      </c>
      <c r="E480" s="59" t="s">
        <v>58</v>
      </c>
      <c r="F480" s="61">
        <v>10</v>
      </c>
      <c r="G480" s="62">
        <v>267.35000000000002</v>
      </c>
      <c r="H480" s="63">
        <f t="shared" si="14"/>
        <v>322.74492000000004</v>
      </c>
      <c r="I480" s="64">
        <f t="shared" si="15"/>
        <v>3227.4492000000005</v>
      </c>
    </row>
    <row r="481" spans="1:9" ht="26.25" thickBot="1" x14ac:dyDescent="0.3">
      <c r="A481" s="5">
        <v>478</v>
      </c>
      <c r="B481" s="58">
        <v>11781</v>
      </c>
      <c r="C481" s="59" t="s">
        <v>45</v>
      </c>
      <c r="D481" s="60" t="s">
        <v>517</v>
      </c>
      <c r="E481" s="59" t="s">
        <v>58</v>
      </c>
      <c r="F481" s="61">
        <v>10</v>
      </c>
      <c r="G481" s="62">
        <v>216.58</v>
      </c>
      <c r="H481" s="63">
        <f t="shared" si="14"/>
        <v>261.455376</v>
      </c>
      <c r="I481" s="64">
        <f t="shared" si="15"/>
        <v>2614.5537599999998</v>
      </c>
    </row>
    <row r="482" spans="1:9" ht="26.25" thickBot="1" x14ac:dyDescent="0.3">
      <c r="A482" s="5">
        <v>479</v>
      </c>
      <c r="B482" s="58">
        <v>10236</v>
      </c>
      <c r="C482" s="59" t="s">
        <v>45</v>
      </c>
      <c r="D482" s="60" t="s">
        <v>518</v>
      </c>
      <c r="E482" s="59" t="s">
        <v>30</v>
      </c>
      <c r="F482" s="61">
        <v>2</v>
      </c>
      <c r="G482" s="62">
        <v>132.34</v>
      </c>
      <c r="H482" s="63">
        <f t="shared" si="14"/>
        <v>159.76084800000001</v>
      </c>
      <c r="I482" s="64">
        <f t="shared" si="15"/>
        <v>319.52169600000002</v>
      </c>
    </row>
    <row r="483" spans="1:9" ht="26.25" thickBot="1" x14ac:dyDescent="0.3">
      <c r="A483" s="5">
        <v>480</v>
      </c>
      <c r="B483" s="58">
        <v>10234</v>
      </c>
      <c r="C483" s="59" t="s">
        <v>45</v>
      </c>
      <c r="D483" s="60" t="s">
        <v>519</v>
      </c>
      <c r="E483" s="59" t="s">
        <v>30</v>
      </c>
      <c r="F483" s="61">
        <v>2</v>
      </c>
      <c r="G483" s="62">
        <v>78.12</v>
      </c>
      <c r="H483" s="63">
        <f t="shared" si="14"/>
        <v>94.306464000000005</v>
      </c>
      <c r="I483" s="64">
        <f t="shared" si="15"/>
        <v>188.61292800000001</v>
      </c>
    </row>
    <row r="484" spans="1:9" ht="26.25" thickBot="1" x14ac:dyDescent="0.3">
      <c r="A484" s="5">
        <v>481</v>
      </c>
      <c r="B484" s="58">
        <v>10231</v>
      </c>
      <c r="C484" s="59" t="s">
        <v>45</v>
      </c>
      <c r="D484" s="60" t="s">
        <v>520</v>
      </c>
      <c r="E484" s="59" t="s">
        <v>30</v>
      </c>
      <c r="F484" s="61">
        <v>2</v>
      </c>
      <c r="G484" s="62">
        <v>358.24</v>
      </c>
      <c r="H484" s="63">
        <f t="shared" si="14"/>
        <v>432.46732800000001</v>
      </c>
      <c r="I484" s="64">
        <f t="shared" si="15"/>
        <v>864.93465600000002</v>
      </c>
    </row>
    <row r="485" spans="1:9" ht="26.25" thickBot="1" x14ac:dyDescent="0.3">
      <c r="A485" s="5">
        <v>482</v>
      </c>
      <c r="B485" s="58">
        <v>10232</v>
      </c>
      <c r="C485" s="59" t="s">
        <v>45</v>
      </c>
      <c r="D485" s="60" t="s">
        <v>521</v>
      </c>
      <c r="E485" s="59" t="s">
        <v>30</v>
      </c>
      <c r="F485" s="61">
        <v>2</v>
      </c>
      <c r="G485" s="62">
        <v>200.46</v>
      </c>
      <c r="H485" s="63">
        <f t="shared" si="14"/>
        <v>241.99531200000001</v>
      </c>
      <c r="I485" s="64">
        <f t="shared" si="15"/>
        <v>483.99062400000003</v>
      </c>
    </row>
    <row r="486" spans="1:9" ht="16.5" thickBot="1" x14ac:dyDescent="0.3">
      <c r="A486" s="5">
        <v>483</v>
      </c>
      <c r="B486" s="58">
        <v>10490</v>
      </c>
      <c r="C486" s="59" t="s">
        <v>45</v>
      </c>
      <c r="D486" s="60" t="s">
        <v>522</v>
      </c>
      <c r="E486" s="59" t="s">
        <v>159</v>
      </c>
      <c r="F486" s="61">
        <v>15</v>
      </c>
      <c r="G486" s="62">
        <v>120.31</v>
      </c>
      <c r="H486" s="63">
        <f t="shared" si="14"/>
        <v>145.23823200000001</v>
      </c>
      <c r="I486" s="64">
        <f t="shared" si="15"/>
        <v>2178.57348</v>
      </c>
    </row>
    <row r="487" spans="1:9" ht="16.5" thickBot="1" x14ac:dyDescent="0.3">
      <c r="A487" s="5">
        <v>484</v>
      </c>
      <c r="B487" s="58">
        <v>10492</v>
      </c>
      <c r="C487" s="59" t="s">
        <v>45</v>
      </c>
      <c r="D487" s="60" t="s">
        <v>523</v>
      </c>
      <c r="E487" s="59" t="s">
        <v>159</v>
      </c>
      <c r="F487" s="61">
        <v>15</v>
      </c>
      <c r="G487" s="62">
        <v>137.5</v>
      </c>
      <c r="H487" s="63">
        <f t="shared" si="14"/>
        <v>165.99</v>
      </c>
      <c r="I487" s="64">
        <f t="shared" si="15"/>
        <v>2489.8500000000004</v>
      </c>
    </row>
    <row r="488" spans="1:9" ht="16.5" thickBot="1" x14ac:dyDescent="0.3">
      <c r="A488" s="5">
        <v>485</v>
      </c>
      <c r="B488" s="58">
        <v>10493</v>
      </c>
      <c r="C488" s="59" t="s">
        <v>45</v>
      </c>
      <c r="D488" s="60" t="s">
        <v>524</v>
      </c>
      <c r="E488" s="59" t="s">
        <v>159</v>
      </c>
      <c r="F488" s="61">
        <v>15</v>
      </c>
      <c r="G488" s="62">
        <v>160.41</v>
      </c>
      <c r="H488" s="63">
        <f t="shared" si="14"/>
        <v>193.646952</v>
      </c>
      <c r="I488" s="64">
        <f t="shared" si="15"/>
        <v>2904.7042799999999</v>
      </c>
    </row>
    <row r="489" spans="1:9" ht="16.5" thickBot="1" x14ac:dyDescent="0.3">
      <c r="A489" s="5">
        <v>486</v>
      </c>
      <c r="B489" s="58">
        <v>10491</v>
      </c>
      <c r="C489" s="59" t="s">
        <v>45</v>
      </c>
      <c r="D489" s="60" t="s">
        <v>525</v>
      </c>
      <c r="E489" s="59" t="s">
        <v>159</v>
      </c>
      <c r="F489" s="61">
        <v>15</v>
      </c>
      <c r="G489" s="62">
        <v>194.79</v>
      </c>
      <c r="H489" s="63">
        <f t="shared" si="14"/>
        <v>235.150488</v>
      </c>
      <c r="I489" s="64">
        <f t="shared" si="15"/>
        <v>3527.2573199999997</v>
      </c>
    </row>
    <row r="490" spans="1:9" ht="16.5" thickBot="1" x14ac:dyDescent="0.3">
      <c r="A490" s="5">
        <v>487</v>
      </c>
      <c r="B490" s="58">
        <v>10507</v>
      </c>
      <c r="C490" s="59" t="s">
        <v>45</v>
      </c>
      <c r="D490" s="60" t="s">
        <v>526</v>
      </c>
      <c r="E490" s="59" t="s">
        <v>159</v>
      </c>
      <c r="F490" s="61">
        <v>15</v>
      </c>
      <c r="G490" s="62">
        <v>406.8</v>
      </c>
      <c r="H490" s="63">
        <f t="shared" si="14"/>
        <v>491.08896000000004</v>
      </c>
      <c r="I490" s="64">
        <f t="shared" si="15"/>
        <v>7366.3344000000006</v>
      </c>
    </row>
    <row r="491" spans="1:9" ht="16.5" thickBot="1" x14ac:dyDescent="0.3">
      <c r="A491" s="5">
        <v>488</v>
      </c>
      <c r="B491" s="58">
        <v>10505</v>
      </c>
      <c r="C491" s="59" t="s">
        <v>45</v>
      </c>
      <c r="D491" s="60" t="s">
        <v>527</v>
      </c>
      <c r="E491" s="59" t="s">
        <v>159</v>
      </c>
      <c r="F491" s="61">
        <v>15</v>
      </c>
      <c r="G491" s="62">
        <v>240.04</v>
      </c>
      <c r="H491" s="63">
        <f t="shared" si="14"/>
        <v>289.77628799999997</v>
      </c>
      <c r="I491" s="64">
        <f t="shared" si="15"/>
        <v>4346.6443199999994</v>
      </c>
    </row>
    <row r="492" spans="1:9" ht="16.5" thickBot="1" x14ac:dyDescent="0.3">
      <c r="A492" s="5">
        <v>489</v>
      </c>
      <c r="B492" s="58">
        <v>10506</v>
      </c>
      <c r="C492" s="59" t="s">
        <v>45</v>
      </c>
      <c r="D492" s="60" t="s">
        <v>528</v>
      </c>
      <c r="E492" s="59" t="s">
        <v>159</v>
      </c>
      <c r="F492" s="61">
        <v>15</v>
      </c>
      <c r="G492" s="62">
        <v>313.35000000000002</v>
      </c>
      <c r="H492" s="63">
        <f t="shared" si="14"/>
        <v>378.27611999999999</v>
      </c>
      <c r="I492" s="64">
        <f t="shared" si="15"/>
        <v>5674.1417999999994</v>
      </c>
    </row>
    <row r="493" spans="1:9" ht="26.25" thickBot="1" x14ac:dyDescent="0.3">
      <c r="A493" s="5">
        <v>490</v>
      </c>
      <c r="B493" s="58">
        <v>5031</v>
      </c>
      <c r="C493" s="59" t="s">
        <v>45</v>
      </c>
      <c r="D493" s="60" t="s">
        <v>529</v>
      </c>
      <c r="E493" s="59" t="s">
        <v>159</v>
      </c>
      <c r="F493" s="61">
        <v>15</v>
      </c>
      <c r="G493" s="62">
        <v>440</v>
      </c>
      <c r="H493" s="63">
        <f t="shared" si="14"/>
        <v>531.16800000000001</v>
      </c>
      <c r="I493" s="64">
        <f t="shared" si="15"/>
        <v>7967.52</v>
      </c>
    </row>
    <row r="494" spans="1:9" ht="26.25" thickBot="1" x14ac:dyDescent="0.3">
      <c r="A494" s="5">
        <v>491</v>
      </c>
      <c r="B494" s="58">
        <v>10496</v>
      </c>
      <c r="C494" s="59" t="s">
        <v>45</v>
      </c>
      <c r="D494" s="60" t="s">
        <v>530</v>
      </c>
      <c r="E494" s="59" t="s">
        <v>159</v>
      </c>
      <c r="F494" s="61">
        <v>10</v>
      </c>
      <c r="G494" s="62">
        <v>572.91</v>
      </c>
      <c r="H494" s="63">
        <f t="shared" si="14"/>
        <v>691.61695199999997</v>
      </c>
      <c r="I494" s="64">
        <f t="shared" si="15"/>
        <v>6916.1695199999995</v>
      </c>
    </row>
    <row r="495" spans="1:9" ht="39" thickBot="1" x14ac:dyDescent="0.3">
      <c r="A495" s="5">
        <v>492</v>
      </c>
      <c r="B495" s="6">
        <v>37560</v>
      </c>
      <c r="C495" s="59" t="s">
        <v>45</v>
      </c>
      <c r="D495" s="60" t="s">
        <v>531</v>
      </c>
      <c r="E495" s="59" t="s">
        <v>58</v>
      </c>
      <c r="F495" s="61">
        <v>30</v>
      </c>
      <c r="G495" s="62">
        <v>19.68</v>
      </c>
      <c r="H495" s="63">
        <f t="shared" si="14"/>
        <v>23.757695999999999</v>
      </c>
      <c r="I495" s="64">
        <f t="shared" si="15"/>
        <v>712.73087999999996</v>
      </c>
    </row>
    <row r="496" spans="1:9" ht="50.25" customHeight="1" thickBot="1" x14ac:dyDescent="0.3">
      <c r="A496" s="5">
        <v>493</v>
      </c>
      <c r="B496" s="58">
        <v>37557</v>
      </c>
      <c r="C496" s="59" t="s">
        <v>45</v>
      </c>
      <c r="D496" s="60" t="s">
        <v>532</v>
      </c>
      <c r="E496" s="59" t="s">
        <v>58</v>
      </c>
      <c r="F496" s="61">
        <v>30</v>
      </c>
      <c r="G496" s="62">
        <v>5.97</v>
      </c>
      <c r="H496" s="63">
        <f t="shared" si="14"/>
        <v>7.2069839999999994</v>
      </c>
      <c r="I496" s="64">
        <f t="shared" si="15"/>
        <v>216.20951999999997</v>
      </c>
    </row>
    <row r="497" spans="1:9" ht="39" thickBot="1" x14ac:dyDescent="0.3">
      <c r="A497" s="5">
        <v>494</v>
      </c>
      <c r="B497" s="58">
        <v>37556</v>
      </c>
      <c r="C497" s="59" t="s">
        <v>45</v>
      </c>
      <c r="D497" s="60" t="s">
        <v>533</v>
      </c>
      <c r="E497" s="59" t="s">
        <v>58</v>
      </c>
      <c r="F497" s="61">
        <v>30</v>
      </c>
      <c r="G497" s="62">
        <v>11.56</v>
      </c>
      <c r="H497" s="63">
        <f t="shared" si="14"/>
        <v>13.955232000000001</v>
      </c>
      <c r="I497" s="64">
        <f t="shared" si="15"/>
        <v>418.65696000000003</v>
      </c>
    </row>
    <row r="498" spans="1:9" ht="51.75" thickBot="1" x14ac:dyDescent="0.3">
      <c r="A498" s="5">
        <v>495</v>
      </c>
      <c r="B498" s="58">
        <v>37559</v>
      </c>
      <c r="C498" s="59" t="s">
        <v>45</v>
      </c>
      <c r="D498" s="60" t="s">
        <v>534</v>
      </c>
      <c r="E498" s="59" t="s">
        <v>58</v>
      </c>
      <c r="F498" s="61">
        <v>30</v>
      </c>
      <c r="G498" s="62">
        <v>14.18</v>
      </c>
      <c r="H498" s="63">
        <f t="shared" si="14"/>
        <v>17.118096000000001</v>
      </c>
      <c r="I498" s="64">
        <f t="shared" si="15"/>
        <v>513.54288000000008</v>
      </c>
    </row>
    <row r="499" spans="1:9" ht="51.75" thickBot="1" x14ac:dyDescent="0.3">
      <c r="A499" s="5">
        <v>496</v>
      </c>
      <c r="B499" s="58">
        <v>37539</v>
      </c>
      <c r="C499" s="59" t="s">
        <v>45</v>
      </c>
      <c r="D499" s="60" t="s">
        <v>535</v>
      </c>
      <c r="E499" s="59" t="s">
        <v>58</v>
      </c>
      <c r="F499" s="61">
        <v>30</v>
      </c>
      <c r="G499" s="62">
        <v>10</v>
      </c>
      <c r="H499" s="63">
        <f t="shared" si="14"/>
        <v>12.071999999999999</v>
      </c>
      <c r="I499" s="64">
        <f t="shared" si="15"/>
        <v>362.15999999999997</v>
      </c>
    </row>
    <row r="500" spans="1:9" ht="51.75" thickBot="1" x14ac:dyDescent="0.3">
      <c r="A500" s="5">
        <v>497</v>
      </c>
      <c r="B500" s="58">
        <v>37558</v>
      </c>
      <c r="C500" s="59" t="s">
        <v>45</v>
      </c>
      <c r="D500" s="60" t="s">
        <v>536</v>
      </c>
      <c r="E500" s="59" t="s">
        <v>58</v>
      </c>
      <c r="F500" s="61">
        <v>30</v>
      </c>
      <c r="G500" s="62">
        <v>18.64</v>
      </c>
      <c r="H500" s="63">
        <f t="shared" ref="H500:H501" si="16">G500+(($G$503/100)*G500)</f>
        <v>22.502208</v>
      </c>
      <c r="I500" s="64">
        <f t="shared" ref="I500:I501" si="17">H500*F500</f>
        <v>675.06623999999999</v>
      </c>
    </row>
    <row r="501" spans="1:9" ht="39" thickBot="1" x14ac:dyDescent="0.3">
      <c r="A501" s="5">
        <v>498</v>
      </c>
      <c r="B501" s="67">
        <v>10527</v>
      </c>
      <c r="C501" s="68" t="s">
        <v>45</v>
      </c>
      <c r="D501" s="69" t="s">
        <v>537</v>
      </c>
      <c r="E501" s="68" t="s">
        <v>538</v>
      </c>
      <c r="F501" s="70">
        <v>30</v>
      </c>
      <c r="G501" s="62">
        <v>20</v>
      </c>
      <c r="H501" s="63">
        <f t="shared" si="16"/>
        <v>24.143999999999998</v>
      </c>
      <c r="I501" s="64">
        <f t="shared" si="17"/>
        <v>724.31999999999994</v>
      </c>
    </row>
    <row r="502" spans="1:9" ht="16.5" thickBot="1" x14ac:dyDescent="0.3">
      <c r="A502" s="108" t="s">
        <v>539</v>
      </c>
      <c r="B502" s="109"/>
      <c r="C502" s="109"/>
      <c r="D502" s="109"/>
      <c r="E502" s="109"/>
      <c r="F502" s="110"/>
      <c r="G502" s="106" t="s">
        <v>540</v>
      </c>
      <c r="H502" s="107"/>
      <c r="I502" s="16" t="s">
        <v>541</v>
      </c>
    </row>
    <row r="503" spans="1:9" ht="16.5" thickBot="1" x14ac:dyDescent="0.3">
      <c r="A503" s="111"/>
      <c r="B503" s="112"/>
      <c r="C503" s="112"/>
      <c r="D503" s="112"/>
      <c r="E503" s="112"/>
      <c r="F503" s="113"/>
      <c r="G503" s="104">
        <v>20.72</v>
      </c>
      <c r="H503" s="105"/>
      <c r="I503" s="17">
        <f>SUM(I4:I501)</f>
        <v>410277.80140838894</v>
      </c>
    </row>
    <row r="505" spans="1:9" x14ac:dyDescent="0.25">
      <c r="I505" s="18"/>
    </row>
    <row r="507" spans="1:9" x14ac:dyDescent="0.25">
      <c r="H507" s="18"/>
    </row>
    <row r="508" spans="1:9" x14ac:dyDescent="0.25">
      <c r="H508" s="18"/>
    </row>
  </sheetData>
  <autoFilter ref="C1:C508" xr:uid="{3871DAE4-F231-3D46-B54D-1F0C0F62E9B5}"/>
  <mergeCells count="4">
    <mergeCell ref="G503:H503"/>
    <mergeCell ref="G502:H502"/>
    <mergeCell ref="A502:F503"/>
    <mergeCell ref="A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A063C-12D4-E54B-B871-1FFC92C434D2}">
  <dimension ref="B1:M200"/>
  <sheetViews>
    <sheetView zoomScale="85" zoomScaleNormal="85" workbookViewId="0">
      <selection activeCell="I183" sqref="I183"/>
    </sheetView>
  </sheetViews>
  <sheetFormatPr defaultColWidth="11" defaultRowHeight="15.75" x14ac:dyDescent="0.25"/>
  <cols>
    <col min="2" max="2" width="5.375" style="9" bestFit="1" customWidth="1"/>
    <col min="3" max="3" width="8.625" style="9" bestFit="1" customWidth="1"/>
    <col min="4" max="4" width="7" style="9" bestFit="1" customWidth="1"/>
    <col min="5" max="5" width="118.5" style="9" bestFit="1" customWidth="1"/>
    <col min="6" max="6" width="5.375" bestFit="1" customWidth="1"/>
    <col min="7" max="7" width="15.625" customWidth="1"/>
    <col min="8" max="8" width="19.625" bestFit="1" customWidth="1"/>
    <col min="9" max="9" width="19.875" bestFit="1" customWidth="1"/>
    <col min="10" max="10" width="18" bestFit="1" customWidth="1"/>
    <col min="12" max="12" width="13.625" bestFit="1" customWidth="1"/>
  </cols>
  <sheetData>
    <row r="1" spans="2:13" ht="16.5" thickBot="1" x14ac:dyDescent="0.3"/>
    <row r="2" spans="2:13" ht="16.5" thickBot="1" x14ac:dyDescent="0.3">
      <c r="B2" s="139" t="s">
        <v>542</v>
      </c>
      <c r="C2" s="140"/>
      <c r="D2" s="140"/>
      <c r="E2" s="140"/>
      <c r="F2" s="140"/>
      <c r="G2" s="140"/>
      <c r="H2" s="140"/>
      <c r="I2" s="140"/>
      <c r="J2" s="141"/>
      <c r="L2" s="76" t="s">
        <v>871</v>
      </c>
      <c r="M2" s="76">
        <f>1076.626/1056.896</f>
        <v>1.0186678727140608</v>
      </c>
    </row>
    <row r="3" spans="2:13" s="4" customFormat="1" ht="16.5" thickBot="1" x14ac:dyDescent="0.3">
      <c r="B3" s="104" t="s">
        <v>543</v>
      </c>
      <c r="C3" s="142"/>
      <c r="D3" s="142"/>
      <c r="E3" s="142"/>
      <c r="F3" s="142"/>
      <c r="G3" s="142"/>
      <c r="H3" s="142"/>
      <c r="I3" s="142"/>
      <c r="J3" s="105"/>
    </row>
    <row r="4" spans="2:13" s="4" customFormat="1" ht="16.5" thickBot="1" x14ac:dyDescent="0.3">
      <c r="B4" s="5" t="s">
        <v>19</v>
      </c>
      <c r="C4" s="6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7" t="s">
        <v>26</v>
      </c>
      <c r="J4" s="7" t="s">
        <v>27</v>
      </c>
    </row>
    <row r="5" spans="2:13" s="4" customFormat="1" ht="16.5" thickBot="1" x14ac:dyDescent="0.25">
      <c r="B5" s="5" t="s">
        <v>544</v>
      </c>
      <c r="C5" s="6">
        <v>97647</v>
      </c>
      <c r="D5" s="7" t="s">
        <v>45</v>
      </c>
      <c r="E5" s="7" t="s">
        <v>545</v>
      </c>
      <c r="F5" s="7" t="s">
        <v>546</v>
      </c>
      <c r="G5" s="7">
        <v>100</v>
      </c>
      <c r="H5" s="73">
        <v>3.6</v>
      </c>
      <c r="I5" s="73">
        <f t="shared" ref="I5:I23" si="0">H5+(($H$188/100)*H5)</f>
        <v>4.6915200000000006</v>
      </c>
      <c r="J5" s="73">
        <f>I5*G5</f>
        <v>469.15200000000004</v>
      </c>
    </row>
    <row r="6" spans="2:13" s="4" customFormat="1" ht="16.5" thickBot="1" x14ac:dyDescent="0.25">
      <c r="B6" s="5" t="s">
        <v>547</v>
      </c>
      <c r="C6" s="6">
        <v>97625</v>
      </c>
      <c r="D6" s="7" t="s">
        <v>45</v>
      </c>
      <c r="E6" s="7" t="s">
        <v>548</v>
      </c>
      <c r="F6" s="7" t="s">
        <v>549</v>
      </c>
      <c r="G6" s="7">
        <v>30</v>
      </c>
      <c r="H6" s="73">
        <v>58.34</v>
      </c>
      <c r="I6" s="73">
        <f t="shared" si="0"/>
        <v>76.028688000000002</v>
      </c>
      <c r="J6" s="73">
        <f t="shared" ref="J6:J23" si="1">I6*G6</f>
        <v>2280.8606399999999</v>
      </c>
      <c r="L6" s="74"/>
    </row>
    <row r="7" spans="2:13" s="4" customFormat="1" ht="16.5" thickBot="1" x14ac:dyDescent="0.25">
      <c r="B7" s="5" t="s">
        <v>550</v>
      </c>
      <c r="C7" s="6">
        <v>97631</v>
      </c>
      <c r="D7" s="7" t="s">
        <v>45</v>
      </c>
      <c r="E7" s="7" t="s">
        <v>551</v>
      </c>
      <c r="F7" s="7" t="s">
        <v>546</v>
      </c>
      <c r="G7" s="7">
        <v>30</v>
      </c>
      <c r="H7" s="73">
        <v>3.48</v>
      </c>
      <c r="I7" s="73">
        <f t="shared" si="0"/>
        <v>4.5351359999999996</v>
      </c>
      <c r="J7" s="73">
        <f t="shared" si="1"/>
        <v>136.05408</v>
      </c>
      <c r="L7" s="74"/>
    </row>
    <row r="8" spans="2:13" s="4" customFormat="1" ht="16.5" thickBot="1" x14ac:dyDescent="0.25">
      <c r="B8" s="5" t="s">
        <v>552</v>
      </c>
      <c r="C8" s="6">
        <v>97632</v>
      </c>
      <c r="D8" s="7" t="s">
        <v>45</v>
      </c>
      <c r="E8" s="7" t="s">
        <v>553</v>
      </c>
      <c r="F8" s="7" t="s">
        <v>104</v>
      </c>
      <c r="G8" s="7">
        <v>30</v>
      </c>
      <c r="H8" s="73">
        <v>2.71</v>
      </c>
      <c r="I8" s="73">
        <f t="shared" si="0"/>
        <v>3.5316719999999999</v>
      </c>
      <c r="J8" s="73">
        <f t="shared" si="1"/>
        <v>105.95016</v>
      </c>
      <c r="L8" s="75"/>
    </row>
    <row r="9" spans="2:13" s="4" customFormat="1" ht="16.5" thickBot="1" x14ac:dyDescent="0.25">
      <c r="B9" s="5" t="s">
        <v>554</v>
      </c>
      <c r="C9" s="6">
        <v>97633</v>
      </c>
      <c r="D9" s="7" t="s">
        <v>45</v>
      </c>
      <c r="E9" s="7" t="s">
        <v>555</v>
      </c>
      <c r="F9" s="7" t="s">
        <v>546</v>
      </c>
      <c r="G9" s="7">
        <v>50</v>
      </c>
      <c r="H9" s="73">
        <v>23.74</v>
      </c>
      <c r="I9" s="73">
        <f t="shared" si="0"/>
        <v>30.937967999999998</v>
      </c>
      <c r="J9" s="73">
        <f t="shared" si="1"/>
        <v>1546.8983999999998</v>
      </c>
    </row>
    <row r="10" spans="2:13" s="4" customFormat="1" ht="16.5" thickBot="1" x14ac:dyDescent="0.25">
      <c r="B10" s="5" t="s">
        <v>556</v>
      </c>
      <c r="C10" s="6">
        <v>97635</v>
      </c>
      <c r="D10" s="7" t="s">
        <v>45</v>
      </c>
      <c r="E10" s="7" t="s">
        <v>557</v>
      </c>
      <c r="F10" s="7" t="s">
        <v>546</v>
      </c>
      <c r="G10" s="7">
        <v>30</v>
      </c>
      <c r="H10" s="73">
        <v>15.41</v>
      </c>
      <c r="I10" s="73">
        <f t="shared" si="0"/>
        <v>20.082312000000002</v>
      </c>
      <c r="J10" s="73">
        <f t="shared" si="1"/>
        <v>602.46936000000005</v>
      </c>
    </row>
    <row r="11" spans="2:13" s="4" customFormat="1" ht="16.5" thickBot="1" x14ac:dyDescent="0.25">
      <c r="B11" s="5" t="s">
        <v>558</v>
      </c>
      <c r="C11" s="6">
        <v>97638</v>
      </c>
      <c r="D11" s="7" t="s">
        <v>45</v>
      </c>
      <c r="E11" s="7" t="s">
        <v>559</v>
      </c>
      <c r="F11" s="7" t="s">
        <v>546</v>
      </c>
      <c r="G11" s="7">
        <v>100</v>
      </c>
      <c r="H11" s="73">
        <v>8.57</v>
      </c>
      <c r="I11" s="73">
        <f t="shared" si="0"/>
        <v>11.168424000000002</v>
      </c>
      <c r="J11" s="73">
        <f t="shared" si="1"/>
        <v>1116.8424000000002</v>
      </c>
    </row>
    <row r="12" spans="2:13" s="4" customFormat="1" ht="16.5" thickBot="1" x14ac:dyDescent="0.25">
      <c r="B12" s="5" t="s">
        <v>560</v>
      </c>
      <c r="C12" s="6">
        <v>97640</v>
      </c>
      <c r="D12" s="7" t="s">
        <v>45</v>
      </c>
      <c r="E12" s="7" t="s">
        <v>561</v>
      </c>
      <c r="F12" s="7" t="s">
        <v>546</v>
      </c>
      <c r="G12" s="7">
        <v>100</v>
      </c>
      <c r="H12" s="73">
        <v>1.86</v>
      </c>
      <c r="I12" s="73">
        <f t="shared" si="0"/>
        <v>2.4239520000000003</v>
      </c>
      <c r="J12" s="73">
        <f t="shared" si="1"/>
        <v>242.39520000000005</v>
      </c>
    </row>
    <row r="13" spans="2:13" s="4" customFormat="1" ht="16.5" thickBot="1" x14ac:dyDescent="0.25">
      <c r="B13" s="5" t="s">
        <v>562</v>
      </c>
      <c r="C13" s="6">
        <v>97644</v>
      </c>
      <c r="D13" s="7" t="s">
        <v>45</v>
      </c>
      <c r="E13" s="7" t="s">
        <v>563</v>
      </c>
      <c r="F13" s="7" t="s">
        <v>546</v>
      </c>
      <c r="G13" s="7">
        <v>30</v>
      </c>
      <c r="H13" s="73">
        <v>9.69</v>
      </c>
      <c r="I13" s="73">
        <f t="shared" si="0"/>
        <v>12.628007999999999</v>
      </c>
      <c r="J13" s="73">
        <f t="shared" si="1"/>
        <v>378.84023999999999</v>
      </c>
    </row>
    <row r="14" spans="2:13" s="4" customFormat="1" ht="16.5" thickBot="1" x14ac:dyDescent="0.25">
      <c r="B14" s="5" t="s">
        <v>564</v>
      </c>
      <c r="C14" s="6">
        <v>97645</v>
      </c>
      <c r="D14" s="7" t="s">
        <v>45</v>
      </c>
      <c r="E14" s="7" t="s">
        <v>565</v>
      </c>
      <c r="F14" s="7" t="s">
        <v>546</v>
      </c>
      <c r="G14" s="7">
        <v>30</v>
      </c>
      <c r="H14" s="73">
        <v>35.020000000000003</v>
      </c>
      <c r="I14" s="73">
        <f t="shared" si="0"/>
        <v>45.638064000000007</v>
      </c>
      <c r="J14" s="73">
        <f t="shared" si="1"/>
        <v>1369.1419200000003</v>
      </c>
    </row>
    <row r="15" spans="2:13" s="4" customFormat="1" ht="16.5" thickBot="1" x14ac:dyDescent="0.25">
      <c r="B15" s="5" t="s">
        <v>566</v>
      </c>
      <c r="C15" s="6">
        <v>97651</v>
      </c>
      <c r="D15" s="7" t="s">
        <v>45</v>
      </c>
      <c r="E15" s="7" t="s">
        <v>567</v>
      </c>
      <c r="F15" s="7" t="s">
        <v>23</v>
      </c>
      <c r="G15" s="7">
        <v>10</v>
      </c>
      <c r="H15" s="73">
        <v>85.87</v>
      </c>
      <c r="I15" s="73">
        <f t="shared" si="0"/>
        <v>111.90578400000001</v>
      </c>
      <c r="J15" s="73">
        <f t="shared" si="1"/>
        <v>1119.0578400000002</v>
      </c>
    </row>
    <row r="16" spans="2:13" s="4" customFormat="1" ht="16.5" thickBot="1" x14ac:dyDescent="0.25">
      <c r="B16" s="5" t="s">
        <v>568</v>
      </c>
      <c r="C16" s="6">
        <v>97652</v>
      </c>
      <c r="D16" s="7" t="s">
        <v>45</v>
      </c>
      <c r="E16" s="7" t="s">
        <v>567</v>
      </c>
      <c r="F16" s="7" t="s">
        <v>23</v>
      </c>
      <c r="G16" s="7">
        <v>10</v>
      </c>
      <c r="H16" s="73">
        <v>194.65</v>
      </c>
      <c r="I16" s="73">
        <f t="shared" si="0"/>
        <v>253.66788000000003</v>
      </c>
      <c r="J16" s="73">
        <f t="shared" si="1"/>
        <v>2536.6788000000001</v>
      </c>
    </row>
    <row r="17" spans="2:10" s="4" customFormat="1" ht="16.5" thickBot="1" x14ac:dyDescent="0.25">
      <c r="B17" s="5" t="s">
        <v>569</v>
      </c>
      <c r="C17" s="6">
        <v>97660</v>
      </c>
      <c r="D17" s="7" t="s">
        <v>45</v>
      </c>
      <c r="E17" s="7" t="s">
        <v>570</v>
      </c>
      <c r="F17" s="7" t="s">
        <v>23</v>
      </c>
      <c r="G17" s="7">
        <v>100</v>
      </c>
      <c r="H17" s="73">
        <v>0.7</v>
      </c>
      <c r="I17" s="73">
        <f t="shared" si="0"/>
        <v>0.91223999999999994</v>
      </c>
      <c r="J17" s="73">
        <f t="shared" si="1"/>
        <v>91.22399999999999</v>
      </c>
    </row>
    <row r="18" spans="2:10" s="4" customFormat="1" ht="16.5" thickBot="1" x14ac:dyDescent="0.25">
      <c r="B18" s="5" t="s">
        <v>571</v>
      </c>
      <c r="C18" s="6">
        <v>97661</v>
      </c>
      <c r="D18" s="7" t="s">
        <v>45</v>
      </c>
      <c r="E18" s="7" t="s">
        <v>572</v>
      </c>
      <c r="F18" s="7" t="s">
        <v>104</v>
      </c>
      <c r="G18" s="7">
        <v>200</v>
      </c>
      <c r="H18" s="73">
        <v>0.7</v>
      </c>
      <c r="I18" s="73">
        <f t="shared" si="0"/>
        <v>0.91223999999999994</v>
      </c>
      <c r="J18" s="73">
        <f t="shared" si="1"/>
        <v>182.44799999999998</v>
      </c>
    </row>
    <row r="19" spans="2:10" s="4" customFormat="1" ht="16.5" thickBot="1" x14ac:dyDescent="0.25">
      <c r="B19" s="5" t="s">
        <v>573</v>
      </c>
      <c r="C19" s="6">
        <v>97662</v>
      </c>
      <c r="D19" s="7" t="s">
        <v>45</v>
      </c>
      <c r="E19" s="7" t="s">
        <v>574</v>
      </c>
      <c r="F19" s="7" t="s">
        <v>104</v>
      </c>
      <c r="G19" s="7">
        <v>200</v>
      </c>
      <c r="H19" s="73">
        <v>0.51</v>
      </c>
      <c r="I19" s="73">
        <f t="shared" si="0"/>
        <v>0.664632</v>
      </c>
      <c r="J19" s="73">
        <f t="shared" si="1"/>
        <v>132.9264</v>
      </c>
    </row>
    <row r="20" spans="2:10" s="4" customFormat="1" ht="16.5" thickBot="1" x14ac:dyDescent="0.25">
      <c r="B20" s="5" t="s">
        <v>575</v>
      </c>
      <c r="C20" s="6">
        <v>97663</v>
      </c>
      <c r="D20" s="7" t="s">
        <v>45</v>
      </c>
      <c r="E20" s="7" t="s">
        <v>576</v>
      </c>
      <c r="F20" s="7" t="s">
        <v>23</v>
      </c>
      <c r="G20" s="7">
        <v>20</v>
      </c>
      <c r="H20" s="73">
        <v>12.81</v>
      </c>
      <c r="I20" s="73">
        <f t="shared" si="0"/>
        <v>16.693992000000001</v>
      </c>
      <c r="J20" s="73">
        <f t="shared" si="1"/>
        <v>333.87984000000006</v>
      </c>
    </row>
    <row r="21" spans="2:10" s="4" customFormat="1" ht="16.5" thickBot="1" x14ac:dyDescent="0.25">
      <c r="B21" s="5" t="s">
        <v>577</v>
      </c>
      <c r="C21" s="6">
        <v>97664</v>
      </c>
      <c r="D21" s="7" t="s">
        <v>45</v>
      </c>
      <c r="E21" s="7" t="s">
        <v>578</v>
      </c>
      <c r="F21" s="7" t="s">
        <v>23</v>
      </c>
      <c r="G21" s="7">
        <v>20</v>
      </c>
      <c r="H21" s="73">
        <v>1.59</v>
      </c>
      <c r="I21" s="73">
        <f t="shared" si="0"/>
        <v>2.0720879999999999</v>
      </c>
      <c r="J21" s="73">
        <f t="shared" si="1"/>
        <v>41.441760000000002</v>
      </c>
    </row>
    <row r="22" spans="2:10" s="4" customFormat="1" ht="16.5" thickBot="1" x14ac:dyDescent="0.25">
      <c r="B22" s="5" t="s">
        <v>579</v>
      </c>
      <c r="C22" s="6">
        <v>97665</v>
      </c>
      <c r="D22" s="7" t="s">
        <v>45</v>
      </c>
      <c r="E22" s="7" t="s">
        <v>580</v>
      </c>
      <c r="F22" s="7" t="s">
        <v>23</v>
      </c>
      <c r="G22" s="7">
        <v>20</v>
      </c>
      <c r="H22" s="73">
        <v>1.34</v>
      </c>
      <c r="I22" s="73">
        <f t="shared" si="0"/>
        <v>1.7462880000000001</v>
      </c>
      <c r="J22" s="73">
        <f t="shared" si="1"/>
        <v>34.925760000000004</v>
      </c>
    </row>
    <row r="23" spans="2:10" s="4" customFormat="1" ht="16.5" thickBot="1" x14ac:dyDescent="0.25">
      <c r="B23" s="5" t="s">
        <v>581</v>
      </c>
      <c r="C23" s="6">
        <v>97666</v>
      </c>
      <c r="D23" s="7" t="s">
        <v>45</v>
      </c>
      <c r="E23" s="7" t="s">
        <v>582</v>
      </c>
      <c r="F23" s="7" t="s">
        <v>23</v>
      </c>
      <c r="G23" s="7">
        <v>20</v>
      </c>
      <c r="H23" s="73">
        <v>9.34</v>
      </c>
      <c r="I23" s="73">
        <f t="shared" si="0"/>
        <v>12.171887999999999</v>
      </c>
      <c r="J23" s="73">
        <f t="shared" si="1"/>
        <v>243.43775999999997</v>
      </c>
    </row>
    <row r="24" spans="2:10" ht="16.5" thickBot="1" x14ac:dyDescent="0.3">
      <c r="B24" s="127" t="s">
        <v>583</v>
      </c>
      <c r="C24" s="128"/>
      <c r="D24" s="128"/>
      <c r="E24" s="128"/>
      <c r="F24" s="128"/>
      <c r="G24" s="128"/>
      <c r="H24" s="128"/>
      <c r="I24" s="128"/>
      <c r="J24" s="129"/>
    </row>
    <row r="25" spans="2:10" ht="16.5" thickBot="1" x14ac:dyDescent="0.3">
      <c r="B25" s="5" t="s">
        <v>19</v>
      </c>
      <c r="C25" s="6" t="s">
        <v>20</v>
      </c>
      <c r="D25" s="7" t="s">
        <v>21</v>
      </c>
      <c r="E25" s="7" t="s">
        <v>22</v>
      </c>
      <c r="F25" s="7" t="s">
        <v>23</v>
      </c>
      <c r="G25" s="7" t="s">
        <v>24</v>
      </c>
      <c r="H25" s="7" t="s">
        <v>25</v>
      </c>
      <c r="I25" s="7" t="s">
        <v>26</v>
      </c>
      <c r="J25" s="7" t="s">
        <v>27</v>
      </c>
    </row>
    <row r="26" spans="2:10" ht="26.25" thickBot="1" x14ac:dyDescent="0.3">
      <c r="B26" s="5" t="s">
        <v>584</v>
      </c>
      <c r="C26" s="6">
        <v>98575</v>
      </c>
      <c r="D26" s="7" t="s">
        <v>45</v>
      </c>
      <c r="E26" s="71" t="s">
        <v>585</v>
      </c>
      <c r="F26" s="7" t="s">
        <v>104</v>
      </c>
      <c r="G26" s="7">
        <v>20</v>
      </c>
      <c r="H26" s="73">
        <v>107.19</v>
      </c>
      <c r="I26" s="73">
        <f>H26+(($H$188/100)*H26)</f>
        <v>139.69000800000001</v>
      </c>
      <c r="J26" s="73">
        <f t="shared" ref="J26:J30" si="2">I26*G26</f>
        <v>2793.8001600000002</v>
      </c>
    </row>
    <row r="27" spans="2:10" ht="26.25" thickBot="1" x14ac:dyDescent="0.3">
      <c r="B27" s="5" t="s">
        <v>586</v>
      </c>
      <c r="C27" s="6">
        <v>103323</v>
      </c>
      <c r="D27" s="7" t="s">
        <v>45</v>
      </c>
      <c r="E27" s="71" t="s">
        <v>587</v>
      </c>
      <c r="F27" s="7" t="s">
        <v>546</v>
      </c>
      <c r="G27" s="7">
        <v>20</v>
      </c>
      <c r="H27" s="73">
        <v>60.1</v>
      </c>
      <c r="I27" s="73">
        <f>H27+(($H$188/100)*H27)</f>
        <v>78.322320000000005</v>
      </c>
      <c r="J27" s="73">
        <f t="shared" si="2"/>
        <v>1566.4464</v>
      </c>
    </row>
    <row r="28" spans="2:10" ht="26.25" thickBot="1" x14ac:dyDescent="0.3">
      <c r="B28" s="5" t="s">
        <v>588</v>
      </c>
      <c r="C28" s="6">
        <v>103325</v>
      </c>
      <c r="D28" s="7" t="s">
        <v>45</v>
      </c>
      <c r="E28" s="71" t="s">
        <v>589</v>
      </c>
      <c r="F28" s="7" t="s">
        <v>546</v>
      </c>
      <c r="G28" s="7">
        <v>20</v>
      </c>
      <c r="H28" s="73">
        <v>80.319999999999993</v>
      </c>
      <c r="I28" s="73">
        <f>H28+(($H$188/100)*H28)</f>
        <v>104.673024</v>
      </c>
      <c r="J28" s="73">
        <f t="shared" si="2"/>
        <v>2093.4604799999997</v>
      </c>
    </row>
    <row r="29" spans="2:10" ht="26.25" thickBot="1" x14ac:dyDescent="0.3">
      <c r="B29" s="5" t="s">
        <v>590</v>
      </c>
      <c r="C29" s="6">
        <v>87878</v>
      </c>
      <c r="D29" s="7" t="s">
        <v>45</v>
      </c>
      <c r="E29" s="71" t="s">
        <v>591</v>
      </c>
      <c r="F29" s="7" t="s">
        <v>546</v>
      </c>
      <c r="G29" s="7">
        <v>20</v>
      </c>
      <c r="H29" s="73">
        <v>4.96</v>
      </c>
      <c r="I29" s="73">
        <f>H29+(($H$188/100)*H29)</f>
        <v>6.4638720000000003</v>
      </c>
      <c r="J29" s="73">
        <f t="shared" si="2"/>
        <v>129.27744000000001</v>
      </c>
    </row>
    <row r="30" spans="2:10" ht="39" thickBot="1" x14ac:dyDescent="0.3">
      <c r="B30" s="5" t="s">
        <v>592</v>
      </c>
      <c r="C30" s="6">
        <v>87561</v>
      </c>
      <c r="D30" s="7" t="s">
        <v>45</v>
      </c>
      <c r="E30" s="71" t="s">
        <v>593</v>
      </c>
      <c r="F30" s="7" t="s">
        <v>546</v>
      </c>
      <c r="G30" s="7">
        <v>60</v>
      </c>
      <c r="H30" s="73">
        <v>41.27</v>
      </c>
      <c r="I30" s="73">
        <f>H30+(($H$188/100)*H30)</f>
        <v>53.783064000000003</v>
      </c>
      <c r="J30" s="73">
        <f t="shared" si="2"/>
        <v>3226.9838400000003</v>
      </c>
    </row>
    <row r="31" spans="2:10" ht="16.5" thickBot="1" x14ac:dyDescent="0.3">
      <c r="B31" s="127" t="s">
        <v>594</v>
      </c>
      <c r="C31" s="128"/>
      <c r="D31" s="128"/>
      <c r="E31" s="128"/>
      <c r="F31" s="128"/>
      <c r="G31" s="128"/>
      <c r="H31" s="128"/>
      <c r="I31" s="128"/>
      <c r="J31" s="129"/>
    </row>
    <row r="32" spans="2:10" ht="16.5" thickBot="1" x14ac:dyDescent="0.3">
      <c r="B32" s="5" t="s">
        <v>19</v>
      </c>
      <c r="C32" s="6" t="s">
        <v>20</v>
      </c>
      <c r="D32" s="7" t="s">
        <v>21</v>
      </c>
      <c r="E32" s="7" t="s">
        <v>22</v>
      </c>
      <c r="F32" s="7" t="s">
        <v>23</v>
      </c>
      <c r="G32" s="7" t="s">
        <v>24</v>
      </c>
      <c r="H32" s="7" t="s">
        <v>25</v>
      </c>
      <c r="I32" s="7" t="s">
        <v>26</v>
      </c>
      <c r="J32" s="7" t="s">
        <v>27</v>
      </c>
    </row>
    <row r="33" spans="2:10" ht="26.25" thickBot="1" x14ac:dyDescent="0.3">
      <c r="B33" s="5" t="s">
        <v>595</v>
      </c>
      <c r="C33" s="6">
        <v>94207</v>
      </c>
      <c r="D33" s="7" t="s">
        <v>45</v>
      </c>
      <c r="E33" s="71" t="s">
        <v>596</v>
      </c>
      <c r="F33" s="7" t="s">
        <v>546</v>
      </c>
      <c r="G33" s="7">
        <v>100</v>
      </c>
      <c r="H33" s="73">
        <v>46.44</v>
      </c>
      <c r="I33" s="73">
        <f t="shared" ref="I33:I38" si="3">H33+(($H$188/100)*H33)</f>
        <v>60.520607999999996</v>
      </c>
      <c r="J33" s="73">
        <f t="shared" ref="J33:J38" si="4">I33*G33</f>
        <v>6052.0607999999993</v>
      </c>
    </row>
    <row r="34" spans="2:10" ht="26.25" thickBot="1" x14ac:dyDescent="0.3">
      <c r="B34" s="5" t="s">
        <v>597</v>
      </c>
      <c r="C34" s="6">
        <v>94210</v>
      </c>
      <c r="D34" s="7" t="s">
        <v>45</v>
      </c>
      <c r="E34" s="71" t="s">
        <v>598</v>
      </c>
      <c r="F34" s="7" t="s">
        <v>546</v>
      </c>
      <c r="G34" s="7">
        <v>100</v>
      </c>
      <c r="H34" s="73">
        <v>49.44</v>
      </c>
      <c r="I34" s="73">
        <f t="shared" si="3"/>
        <v>64.430207999999993</v>
      </c>
      <c r="J34" s="73">
        <f t="shared" si="4"/>
        <v>6443.0207999999993</v>
      </c>
    </row>
    <row r="35" spans="2:10" ht="16.5" thickBot="1" x14ac:dyDescent="0.3">
      <c r="B35" s="5" t="s">
        <v>599</v>
      </c>
      <c r="C35" s="6">
        <v>94213</v>
      </c>
      <c r="D35" s="7" t="s">
        <v>45</v>
      </c>
      <c r="E35" s="7" t="s">
        <v>600</v>
      </c>
      <c r="F35" s="7" t="s">
        <v>546</v>
      </c>
      <c r="G35" s="7">
        <v>100</v>
      </c>
      <c r="H35" s="73">
        <v>75.430000000000007</v>
      </c>
      <c r="I35" s="73">
        <f t="shared" si="3"/>
        <v>98.300376000000014</v>
      </c>
      <c r="J35" s="73">
        <f t="shared" si="4"/>
        <v>9830.0376000000015</v>
      </c>
    </row>
    <row r="36" spans="2:10" ht="16.5" thickBot="1" x14ac:dyDescent="0.3">
      <c r="B36" s="5" t="s">
        <v>601</v>
      </c>
      <c r="C36" s="6">
        <v>94216</v>
      </c>
      <c r="D36" s="7" t="s">
        <v>45</v>
      </c>
      <c r="E36" s="7" t="s">
        <v>602</v>
      </c>
      <c r="F36" s="7" t="s">
        <v>546</v>
      </c>
      <c r="G36" s="7">
        <v>30</v>
      </c>
      <c r="H36" s="73">
        <v>220.36</v>
      </c>
      <c r="I36" s="73">
        <f t="shared" si="3"/>
        <v>287.17315200000002</v>
      </c>
      <c r="J36" s="73">
        <f t="shared" si="4"/>
        <v>8615.1945599999999</v>
      </c>
    </row>
    <row r="37" spans="2:10" ht="16.5" thickBot="1" x14ac:dyDescent="0.3">
      <c r="B37" s="5" t="s">
        <v>603</v>
      </c>
      <c r="C37" s="6">
        <v>94223</v>
      </c>
      <c r="D37" s="7" t="s">
        <v>45</v>
      </c>
      <c r="E37" s="7" t="s">
        <v>604</v>
      </c>
      <c r="F37" s="7" t="s">
        <v>104</v>
      </c>
      <c r="G37" s="7">
        <v>100</v>
      </c>
      <c r="H37" s="73">
        <v>77.59</v>
      </c>
      <c r="I37" s="73">
        <f t="shared" si="3"/>
        <v>101.11528800000001</v>
      </c>
      <c r="J37" s="73">
        <f t="shared" si="4"/>
        <v>10111.5288</v>
      </c>
    </row>
    <row r="38" spans="2:10" ht="26.25" thickBot="1" x14ac:dyDescent="0.3">
      <c r="B38" s="5" t="s">
        <v>605</v>
      </c>
      <c r="C38" s="6">
        <v>100383</v>
      </c>
      <c r="D38" s="7" t="s">
        <v>45</v>
      </c>
      <c r="E38" s="71" t="s">
        <v>916</v>
      </c>
      <c r="F38" s="7" t="s">
        <v>546</v>
      </c>
      <c r="G38" s="7">
        <v>100</v>
      </c>
      <c r="H38" s="73">
        <v>29.81</v>
      </c>
      <c r="I38" s="73">
        <f t="shared" si="3"/>
        <v>38.848391999999997</v>
      </c>
      <c r="J38" s="73">
        <f t="shared" si="4"/>
        <v>3884.8391999999999</v>
      </c>
    </row>
    <row r="39" spans="2:10" ht="16.5" thickBot="1" x14ac:dyDescent="0.3">
      <c r="B39" s="127" t="s">
        <v>606</v>
      </c>
      <c r="C39" s="128"/>
      <c r="D39" s="128"/>
      <c r="E39" s="128"/>
      <c r="F39" s="128"/>
      <c r="G39" s="128"/>
      <c r="H39" s="128"/>
      <c r="I39" s="128"/>
      <c r="J39" s="129"/>
    </row>
    <row r="40" spans="2:10" ht="16.5" thickBot="1" x14ac:dyDescent="0.3">
      <c r="B40" s="5" t="s">
        <v>19</v>
      </c>
      <c r="C40" s="6" t="s">
        <v>20</v>
      </c>
      <c r="D40" s="7" t="s">
        <v>21</v>
      </c>
      <c r="E40" s="7" t="s">
        <v>22</v>
      </c>
      <c r="F40" s="7" t="s">
        <v>23</v>
      </c>
      <c r="G40" s="7" t="s">
        <v>24</v>
      </c>
      <c r="H40" s="7" t="s">
        <v>25</v>
      </c>
      <c r="I40" s="7" t="s">
        <v>26</v>
      </c>
      <c r="J40" s="7" t="s">
        <v>27</v>
      </c>
    </row>
    <row r="41" spans="2:10" ht="16.5" thickBot="1" x14ac:dyDescent="0.3">
      <c r="B41" s="5" t="s">
        <v>607</v>
      </c>
      <c r="C41" s="6">
        <v>98546</v>
      </c>
      <c r="D41" s="7" t="s">
        <v>45</v>
      </c>
      <c r="E41" s="71" t="s">
        <v>608</v>
      </c>
      <c r="F41" s="7" t="s">
        <v>546</v>
      </c>
      <c r="G41" s="7">
        <v>50</v>
      </c>
      <c r="H41" s="73">
        <v>105.55</v>
      </c>
      <c r="I41" s="73">
        <f>H41+(($H$188/100)*H41)</f>
        <v>137.55276000000001</v>
      </c>
      <c r="J41" s="73">
        <f t="shared" ref="J41:J45" si="5">I41*G41</f>
        <v>6877.6379999999999</v>
      </c>
    </row>
    <row r="42" spans="2:10" ht="16.5" thickBot="1" x14ac:dyDescent="0.3">
      <c r="B42" s="5" t="s">
        <v>609</v>
      </c>
      <c r="C42" s="6">
        <v>98553</v>
      </c>
      <c r="D42" s="7" t="s">
        <v>45</v>
      </c>
      <c r="E42" s="7" t="s">
        <v>610</v>
      </c>
      <c r="F42" s="7" t="s">
        <v>546</v>
      </c>
      <c r="G42" s="7">
        <v>50</v>
      </c>
      <c r="H42" s="73">
        <v>132.43</v>
      </c>
      <c r="I42" s="73">
        <f>H42+(($H$188/100)*H42)</f>
        <v>172.58277600000002</v>
      </c>
      <c r="J42" s="73">
        <f t="shared" si="5"/>
        <v>8629.1388000000006</v>
      </c>
    </row>
    <row r="43" spans="2:10" ht="16.5" thickBot="1" x14ac:dyDescent="0.3">
      <c r="B43" s="5" t="s">
        <v>611</v>
      </c>
      <c r="C43" s="6">
        <v>98557</v>
      </c>
      <c r="D43" s="7" t="s">
        <v>45</v>
      </c>
      <c r="E43" s="7" t="s">
        <v>612</v>
      </c>
      <c r="F43" s="7" t="s">
        <v>546</v>
      </c>
      <c r="G43" s="7">
        <v>50</v>
      </c>
      <c r="H43" s="73">
        <v>42.44</v>
      </c>
      <c r="I43" s="73">
        <f>H43+(($H$188/100)*H43)</f>
        <v>55.307807999999994</v>
      </c>
      <c r="J43" s="73">
        <f t="shared" si="5"/>
        <v>2765.3903999999998</v>
      </c>
    </row>
    <row r="44" spans="2:10" ht="16.5" thickBot="1" x14ac:dyDescent="0.3">
      <c r="B44" s="5" t="s">
        <v>613</v>
      </c>
      <c r="C44" s="6">
        <v>98563</v>
      </c>
      <c r="D44" s="7" t="s">
        <v>45</v>
      </c>
      <c r="E44" s="7" t="s">
        <v>614</v>
      </c>
      <c r="F44" s="7" t="s">
        <v>546</v>
      </c>
      <c r="G44" s="7">
        <v>50</v>
      </c>
      <c r="H44" s="73">
        <v>36.36</v>
      </c>
      <c r="I44" s="73">
        <f>H44+(($H$188/100)*H44)</f>
        <v>47.384352</v>
      </c>
      <c r="J44" s="73">
        <f t="shared" si="5"/>
        <v>2369.2175999999999</v>
      </c>
    </row>
    <row r="45" spans="2:10" ht="16.5" thickBot="1" x14ac:dyDescent="0.3">
      <c r="B45" s="5" t="s">
        <v>615</v>
      </c>
      <c r="C45" s="5">
        <v>98569</v>
      </c>
      <c r="D45" s="5" t="s">
        <v>45</v>
      </c>
      <c r="E45" s="72" t="s">
        <v>616</v>
      </c>
      <c r="F45" s="5" t="s">
        <v>546</v>
      </c>
      <c r="G45" s="5">
        <v>50</v>
      </c>
      <c r="H45" s="73">
        <v>83.73</v>
      </c>
      <c r="I45" s="73">
        <f>H45+(($H$188/100)*H45)</f>
        <v>109.11693600000001</v>
      </c>
      <c r="J45" s="73">
        <f t="shared" si="5"/>
        <v>5455.8468000000003</v>
      </c>
    </row>
    <row r="46" spans="2:10" ht="16.5" thickBot="1" x14ac:dyDescent="0.3">
      <c r="B46" s="127" t="s">
        <v>617</v>
      </c>
      <c r="C46" s="128"/>
      <c r="D46" s="128"/>
      <c r="E46" s="128"/>
      <c r="F46" s="128"/>
      <c r="G46" s="128"/>
      <c r="H46" s="128"/>
      <c r="I46" s="128"/>
      <c r="J46" s="129"/>
    </row>
    <row r="47" spans="2:10" ht="16.5" thickBot="1" x14ac:dyDescent="0.3">
      <c r="B47" s="5" t="s">
        <v>19</v>
      </c>
      <c r="C47" s="6" t="s">
        <v>20</v>
      </c>
      <c r="D47" s="7" t="s">
        <v>21</v>
      </c>
      <c r="E47" s="7" t="s">
        <v>22</v>
      </c>
      <c r="F47" s="7" t="s">
        <v>23</v>
      </c>
      <c r="G47" s="7" t="s">
        <v>24</v>
      </c>
      <c r="H47" s="7" t="s">
        <v>25</v>
      </c>
      <c r="I47" s="7" t="s">
        <v>26</v>
      </c>
      <c r="J47" s="7" t="s">
        <v>27</v>
      </c>
    </row>
    <row r="48" spans="2:10" ht="16.5" thickBot="1" x14ac:dyDescent="0.3">
      <c r="B48" s="5" t="s">
        <v>618</v>
      </c>
      <c r="C48" s="6">
        <v>96117</v>
      </c>
      <c r="D48" s="7" t="s">
        <v>45</v>
      </c>
      <c r="E48" s="7" t="s">
        <v>619</v>
      </c>
      <c r="F48" s="7" t="s">
        <v>546</v>
      </c>
      <c r="G48" s="7">
        <v>30</v>
      </c>
      <c r="H48" s="73">
        <v>210.18</v>
      </c>
      <c r="I48" s="73">
        <f t="shared" ref="I48:I53" si="6">H48+(($H$188/100)*H48)</f>
        <v>273.90657600000003</v>
      </c>
      <c r="J48" s="73">
        <f t="shared" ref="J48:J53" si="7">I48*G48</f>
        <v>8217.1972800000003</v>
      </c>
    </row>
    <row r="49" spans="2:10" ht="16.5" thickBot="1" x14ac:dyDescent="0.3">
      <c r="B49" s="5" t="s">
        <v>620</v>
      </c>
      <c r="C49" s="6">
        <v>96122</v>
      </c>
      <c r="D49" s="7" t="s">
        <v>45</v>
      </c>
      <c r="E49" s="7" t="s">
        <v>621</v>
      </c>
      <c r="F49" s="7" t="s">
        <v>104</v>
      </c>
      <c r="G49" s="7">
        <v>35</v>
      </c>
      <c r="H49" s="73">
        <v>50.96</v>
      </c>
      <c r="I49" s="73">
        <f t="shared" si="6"/>
        <v>66.411072000000004</v>
      </c>
      <c r="J49" s="73">
        <f t="shared" si="7"/>
        <v>2324.3875200000002</v>
      </c>
    </row>
    <row r="50" spans="2:10" ht="16.5" thickBot="1" x14ac:dyDescent="0.3">
      <c r="B50" s="5" t="s">
        <v>622</v>
      </c>
      <c r="C50" s="6">
        <v>96113</v>
      </c>
      <c r="D50" s="7" t="s">
        <v>45</v>
      </c>
      <c r="E50" s="7" t="s">
        <v>623</v>
      </c>
      <c r="F50" s="7" t="s">
        <v>546</v>
      </c>
      <c r="G50" s="7">
        <v>30</v>
      </c>
      <c r="H50" s="73">
        <v>39.4</v>
      </c>
      <c r="I50" s="73">
        <f t="shared" si="6"/>
        <v>51.346080000000001</v>
      </c>
      <c r="J50" s="73">
        <f t="shared" si="7"/>
        <v>1540.3824</v>
      </c>
    </row>
    <row r="51" spans="2:10" ht="16.5" thickBot="1" x14ac:dyDescent="0.3">
      <c r="B51" s="5" t="s">
        <v>624</v>
      </c>
      <c r="C51" s="6">
        <v>96114</v>
      </c>
      <c r="D51" s="7" t="s">
        <v>45</v>
      </c>
      <c r="E51" s="7" t="s">
        <v>625</v>
      </c>
      <c r="F51" s="7" t="s">
        <v>546</v>
      </c>
      <c r="G51" s="7">
        <v>30</v>
      </c>
      <c r="H51" s="73">
        <v>75.5</v>
      </c>
      <c r="I51" s="73">
        <f t="shared" si="6"/>
        <v>98.391599999999997</v>
      </c>
      <c r="J51" s="73">
        <f t="shared" si="7"/>
        <v>2951.748</v>
      </c>
    </row>
    <row r="52" spans="2:10" ht="16.5" thickBot="1" x14ac:dyDescent="0.3">
      <c r="B52" s="5" t="s">
        <v>626</v>
      </c>
      <c r="C52" s="6">
        <v>96116</v>
      </c>
      <c r="D52" s="7" t="s">
        <v>45</v>
      </c>
      <c r="E52" s="7" t="s">
        <v>627</v>
      </c>
      <c r="F52" s="7" t="s">
        <v>546</v>
      </c>
      <c r="G52" s="7">
        <v>40</v>
      </c>
      <c r="H52" s="73">
        <v>84.72</v>
      </c>
      <c r="I52" s="73">
        <f t="shared" si="6"/>
        <v>110.407104</v>
      </c>
      <c r="J52" s="73">
        <f t="shared" si="7"/>
        <v>4416.2841600000002</v>
      </c>
    </row>
    <row r="53" spans="2:10" ht="16.5" thickBot="1" x14ac:dyDescent="0.3">
      <c r="B53" s="5" t="s">
        <v>628</v>
      </c>
      <c r="C53" s="5">
        <v>96121</v>
      </c>
      <c r="D53" s="5" t="s">
        <v>45</v>
      </c>
      <c r="E53" s="72" t="s">
        <v>629</v>
      </c>
      <c r="F53" s="5" t="s">
        <v>104</v>
      </c>
      <c r="G53" s="5">
        <v>40</v>
      </c>
      <c r="H53" s="73">
        <v>15.49</v>
      </c>
      <c r="I53" s="73">
        <f t="shared" si="6"/>
        <v>20.186568000000001</v>
      </c>
      <c r="J53" s="73">
        <f t="shared" si="7"/>
        <v>807.46271999999999</v>
      </c>
    </row>
    <row r="54" spans="2:10" ht="16.5" thickBot="1" x14ac:dyDescent="0.3">
      <c r="B54" s="127" t="s">
        <v>630</v>
      </c>
      <c r="C54" s="128"/>
      <c r="D54" s="128"/>
      <c r="E54" s="128"/>
      <c r="F54" s="128"/>
      <c r="G54" s="128"/>
      <c r="H54" s="128"/>
      <c r="I54" s="128"/>
      <c r="J54" s="129"/>
    </row>
    <row r="55" spans="2:10" ht="16.5" thickBot="1" x14ac:dyDescent="0.3">
      <c r="B55" s="5" t="s">
        <v>19</v>
      </c>
      <c r="C55" s="6" t="s">
        <v>20</v>
      </c>
      <c r="D55" s="7" t="s">
        <v>21</v>
      </c>
      <c r="E55" s="7" t="s">
        <v>22</v>
      </c>
      <c r="F55" s="7" t="s">
        <v>23</v>
      </c>
      <c r="G55" s="7" t="s">
        <v>24</v>
      </c>
      <c r="H55" s="7" t="s">
        <v>25</v>
      </c>
      <c r="I55" s="7" t="s">
        <v>26</v>
      </c>
      <c r="J55" s="7" t="s">
        <v>27</v>
      </c>
    </row>
    <row r="56" spans="2:10" ht="16.5" thickBot="1" x14ac:dyDescent="0.3">
      <c r="B56" s="5" t="s">
        <v>631</v>
      </c>
      <c r="C56" s="6">
        <v>92400</v>
      </c>
      <c r="D56" s="7" t="s">
        <v>45</v>
      </c>
      <c r="E56" s="7" t="s">
        <v>632</v>
      </c>
      <c r="F56" s="7" t="s">
        <v>546</v>
      </c>
      <c r="G56" s="7">
        <v>25</v>
      </c>
      <c r="H56" s="73">
        <v>80.02</v>
      </c>
      <c r="I56" s="73">
        <f t="shared" ref="I56:I81" si="8">H56+(($H$188/100)*H56)</f>
        <v>104.28206399999999</v>
      </c>
      <c r="J56" s="73">
        <f t="shared" ref="J56:J81" si="9">I56*G56</f>
        <v>2607.0515999999998</v>
      </c>
    </row>
    <row r="57" spans="2:10" ht="16.5" thickBot="1" x14ac:dyDescent="0.3">
      <c r="B57" s="5" t="s">
        <v>633</v>
      </c>
      <c r="C57" s="6">
        <v>98563</v>
      </c>
      <c r="D57" s="7" t="s">
        <v>45</v>
      </c>
      <c r="E57" s="7" t="s">
        <v>614</v>
      </c>
      <c r="F57" s="7" t="s">
        <v>546</v>
      </c>
      <c r="G57" s="7">
        <v>25</v>
      </c>
      <c r="H57" s="73">
        <v>36.36</v>
      </c>
      <c r="I57" s="73">
        <f t="shared" si="8"/>
        <v>47.384352</v>
      </c>
      <c r="J57" s="73">
        <f t="shared" si="9"/>
        <v>1184.6088</v>
      </c>
    </row>
    <row r="58" spans="2:10" ht="26.25" thickBot="1" x14ac:dyDescent="0.3">
      <c r="B58" s="5" t="s">
        <v>634</v>
      </c>
      <c r="C58" s="6">
        <v>94991</v>
      </c>
      <c r="D58" s="7" t="s">
        <v>45</v>
      </c>
      <c r="E58" s="71" t="s">
        <v>635</v>
      </c>
      <c r="F58" s="7" t="s">
        <v>549</v>
      </c>
      <c r="G58" s="7">
        <v>10</v>
      </c>
      <c r="H58" s="73">
        <v>614.65</v>
      </c>
      <c r="I58" s="73">
        <f t="shared" si="8"/>
        <v>801.01188000000002</v>
      </c>
      <c r="J58" s="73">
        <f t="shared" si="9"/>
        <v>8010.1188000000002</v>
      </c>
    </row>
    <row r="59" spans="2:10" ht="26.25" thickBot="1" x14ac:dyDescent="0.3">
      <c r="B59" s="5" t="s">
        <v>636</v>
      </c>
      <c r="C59" s="6">
        <v>94993</v>
      </c>
      <c r="D59" s="7" t="s">
        <v>45</v>
      </c>
      <c r="E59" s="71" t="s">
        <v>637</v>
      </c>
      <c r="F59" s="7" t="s">
        <v>546</v>
      </c>
      <c r="G59" s="7">
        <v>25</v>
      </c>
      <c r="H59" s="73">
        <v>68.83</v>
      </c>
      <c r="I59" s="73">
        <f t="shared" si="8"/>
        <v>89.699255999999991</v>
      </c>
      <c r="J59" s="73">
        <f t="shared" si="9"/>
        <v>2242.4813999999997</v>
      </c>
    </row>
    <row r="60" spans="2:10" ht="26.25" thickBot="1" x14ac:dyDescent="0.3">
      <c r="B60" s="5" t="s">
        <v>638</v>
      </c>
      <c r="C60" s="6">
        <v>94994</v>
      </c>
      <c r="D60" s="7" t="s">
        <v>45</v>
      </c>
      <c r="E60" s="71" t="s">
        <v>639</v>
      </c>
      <c r="F60" s="7" t="s">
        <v>546</v>
      </c>
      <c r="G60" s="7">
        <v>25</v>
      </c>
      <c r="H60" s="73">
        <v>90.46</v>
      </c>
      <c r="I60" s="73">
        <f t="shared" si="8"/>
        <v>117.887472</v>
      </c>
      <c r="J60" s="73">
        <f t="shared" si="9"/>
        <v>2947.1867999999999</v>
      </c>
    </row>
    <row r="61" spans="2:10" ht="26.25" thickBot="1" x14ac:dyDescent="0.3">
      <c r="B61" s="5" t="s">
        <v>640</v>
      </c>
      <c r="C61" s="6">
        <v>103075</v>
      </c>
      <c r="D61" s="7" t="s">
        <v>45</v>
      </c>
      <c r="E61" s="71" t="s">
        <v>641</v>
      </c>
      <c r="F61" s="7" t="s">
        <v>546</v>
      </c>
      <c r="G61" s="7">
        <v>25</v>
      </c>
      <c r="H61" s="73">
        <v>187.56</v>
      </c>
      <c r="I61" s="73">
        <f t="shared" si="8"/>
        <v>244.42819200000002</v>
      </c>
      <c r="J61" s="73">
        <f t="shared" si="9"/>
        <v>6110.7048000000004</v>
      </c>
    </row>
    <row r="62" spans="2:10" ht="26.25" thickBot="1" x14ac:dyDescent="0.3">
      <c r="B62" s="5" t="s">
        <v>642</v>
      </c>
      <c r="C62" s="6">
        <v>87624</v>
      </c>
      <c r="D62" s="7" t="s">
        <v>45</v>
      </c>
      <c r="E62" s="71" t="s">
        <v>643</v>
      </c>
      <c r="F62" s="7" t="s">
        <v>546</v>
      </c>
      <c r="G62" s="7">
        <v>25</v>
      </c>
      <c r="H62" s="73">
        <v>72.55</v>
      </c>
      <c r="I62" s="73">
        <f t="shared" si="8"/>
        <v>94.547159999999991</v>
      </c>
      <c r="J62" s="73">
        <f t="shared" si="9"/>
        <v>2363.6789999999996</v>
      </c>
    </row>
    <row r="63" spans="2:10" ht="26.25" thickBot="1" x14ac:dyDescent="0.3">
      <c r="B63" s="5" t="s">
        <v>644</v>
      </c>
      <c r="C63" s="6">
        <v>87633</v>
      </c>
      <c r="D63" s="7" t="s">
        <v>45</v>
      </c>
      <c r="E63" s="71" t="s">
        <v>645</v>
      </c>
      <c r="F63" s="7" t="s">
        <v>546</v>
      </c>
      <c r="G63" s="7">
        <v>25</v>
      </c>
      <c r="H63" s="73">
        <v>87.36</v>
      </c>
      <c r="I63" s="73">
        <f t="shared" si="8"/>
        <v>113.84755200000001</v>
      </c>
      <c r="J63" s="73">
        <f t="shared" si="9"/>
        <v>2846.1888000000004</v>
      </c>
    </row>
    <row r="64" spans="2:10" ht="26.25" thickBot="1" x14ac:dyDescent="0.3">
      <c r="B64" s="5" t="s">
        <v>646</v>
      </c>
      <c r="C64" s="6">
        <v>87246</v>
      </c>
      <c r="D64" s="7" t="s">
        <v>45</v>
      </c>
      <c r="E64" s="71" t="s">
        <v>647</v>
      </c>
      <c r="F64" s="7" t="s">
        <v>546</v>
      </c>
      <c r="G64" s="7">
        <v>25</v>
      </c>
      <c r="H64" s="73">
        <v>65.83</v>
      </c>
      <c r="I64" s="73">
        <f t="shared" si="8"/>
        <v>85.789656000000008</v>
      </c>
      <c r="J64" s="73">
        <f t="shared" si="9"/>
        <v>2144.7414000000003</v>
      </c>
    </row>
    <row r="65" spans="2:10" ht="26.25" thickBot="1" x14ac:dyDescent="0.3">
      <c r="B65" s="5" t="s">
        <v>648</v>
      </c>
      <c r="C65" s="6">
        <v>87247</v>
      </c>
      <c r="D65" s="7" t="s">
        <v>45</v>
      </c>
      <c r="E65" s="71" t="s">
        <v>649</v>
      </c>
      <c r="F65" s="7" t="s">
        <v>546</v>
      </c>
      <c r="G65" s="7">
        <v>25</v>
      </c>
      <c r="H65" s="73">
        <v>58.59</v>
      </c>
      <c r="I65" s="73">
        <f t="shared" si="8"/>
        <v>76.354488000000003</v>
      </c>
      <c r="J65" s="73">
        <f t="shared" si="9"/>
        <v>1908.8622</v>
      </c>
    </row>
    <row r="66" spans="2:10" ht="26.25" thickBot="1" x14ac:dyDescent="0.3">
      <c r="B66" s="5" t="s">
        <v>650</v>
      </c>
      <c r="C66" s="6">
        <v>87248</v>
      </c>
      <c r="D66" s="7" t="s">
        <v>45</v>
      </c>
      <c r="E66" s="71" t="s">
        <v>651</v>
      </c>
      <c r="F66" s="7" t="s">
        <v>546</v>
      </c>
      <c r="G66" s="7">
        <v>25</v>
      </c>
      <c r="H66" s="73">
        <v>50.98</v>
      </c>
      <c r="I66" s="73">
        <f t="shared" si="8"/>
        <v>66.437135999999995</v>
      </c>
      <c r="J66" s="73">
        <f t="shared" si="9"/>
        <v>1660.9283999999998</v>
      </c>
    </row>
    <row r="67" spans="2:10" ht="26.25" thickBot="1" x14ac:dyDescent="0.3">
      <c r="B67" s="5" t="s">
        <v>652</v>
      </c>
      <c r="C67" s="6">
        <v>87249</v>
      </c>
      <c r="D67" s="7" t="s">
        <v>45</v>
      </c>
      <c r="E67" s="71" t="s">
        <v>653</v>
      </c>
      <c r="F67" s="7" t="s">
        <v>546</v>
      </c>
      <c r="G67" s="7">
        <v>25</v>
      </c>
      <c r="H67" s="73">
        <v>70.739999999999995</v>
      </c>
      <c r="I67" s="73">
        <f t="shared" si="8"/>
        <v>92.188367999999997</v>
      </c>
      <c r="J67" s="73">
        <f t="shared" si="9"/>
        <v>2304.7091999999998</v>
      </c>
    </row>
    <row r="68" spans="2:10" ht="26.25" thickBot="1" x14ac:dyDescent="0.3">
      <c r="B68" s="5" t="s">
        <v>654</v>
      </c>
      <c r="C68" s="6">
        <v>87250</v>
      </c>
      <c r="D68" s="7" t="s">
        <v>45</v>
      </c>
      <c r="E68" s="71" t="s">
        <v>655</v>
      </c>
      <c r="F68" s="7" t="s">
        <v>546</v>
      </c>
      <c r="G68" s="7">
        <v>25</v>
      </c>
      <c r="H68" s="73">
        <v>59.98</v>
      </c>
      <c r="I68" s="73">
        <f t="shared" si="8"/>
        <v>78.165936000000002</v>
      </c>
      <c r="J68" s="73">
        <f t="shared" si="9"/>
        <v>1954.1484</v>
      </c>
    </row>
    <row r="69" spans="2:10" ht="26.25" thickBot="1" x14ac:dyDescent="0.3">
      <c r="B69" s="5" t="s">
        <v>656</v>
      </c>
      <c r="C69" s="6">
        <v>87251</v>
      </c>
      <c r="D69" s="7" t="s">
        <v>45</v>
      </c>
      <c r="E69" s="71" t="s">
        <v>657</v>
      </c>
      <c r="F69" s="7" t="s">
        <v>546</v>
      </c>
      <c r="G69" s="7">
        <v>25</v>
      </c>
      <c r="H69" s="73">
        <v>51.26</v>
      </c>
      <c r="I69" s="73">
        <f t="shared" si="8"/>
        <v>66.802031999999997</v>
      </c>
      <c r="J69" s="73">
        <f t="shared" si="9"/>
        <v>1670.0508</v>
      </c>
    </row>
    <row r="70" spans="2:10" ht="26.25" thickBot="1" x14ac:dyDescent="0.3">
      <c r="B70" s="5" t="s">
        <v>658</v>
      </c>
      <c r="C70" s="6">
        <v>87258</v>
      </c>
      <c r="D70" s="7" t="s">
        <v>45</v>
      </c>
      <c r="E70" s="71" t="s">
        <v>659</v>
      </c>
      <c r="F70" s="7" t="s">
        <v>546</v>
      </c>
      <c r="G70" s="7">
        <v>25</v>
      </c>
      <c r="H70" s="73">
        <v>152.34</v>
      </c>
      <c r="I70" s="73">
        <f t="shared" si="8"/>
        <v>198.52948800000001</v>
      </c>
      <c r="J70" s="73">
        <f t="shared" si="9"/>
        <v>4963.2372000000005</v>
      </c>
    </row>
    <row r="71" spans="2:10" ht="26.25" thickBot="1" x14ac:dyDescent="0.3">
      <c r="B71" s="5" t="s">
        <v>660</v>
      </c>
      <c r="C71" s="6">
        <v>87259</v>
      </c>
      <c r="D71" s="7" t="s">
        <v>45</v>
      </c>
      <c r="E71" s="71" t="s">
        <v>661</v>
      </c>
      <c r="F71" s="7" t="s">
        <v>546</v>
      </c>
      <c r="G71" s="7">
        <v>25</v>
      </c>
      <c r="H71" s="73">
        <v>139.31</v>
      </c>
      <c r="I71" s="73">
        <f t="shared" si="8"/>
        <v>181.54879199999999</v>
      </c>
      <c r="J71" s="73">
        <f t="shared" si="9"/>
        <v>4538.7197999999999</v>
      </c>
    </row>
    <row r="72" spans="2:10" ht="26.25" thickBot="1" x14ac:dyDescent="0.3">
      <c r="B72" s="5" t="s">
        <v>662</v>
      </c>
      <c r="C72" s="6">
        <v>87260</v>
      </c>
      <c r="D72" s="7" t="s">
        <v>45</v>
      </c>
      <c r="E72" s="71" t="s">
        <v>663</v>
      </c>
      <c r="F72" s="7" t="s">
        <v>546</v>
      </c>
      <c r="G72" s="7">
        <v>25</v>
      </c>
      <c r="H72" s="73">
        <v>129.94</v>
      </c>
      <c r="I72" s="73">
        <f t="shared" si="8"/>
        <v>169.337808</v>
      </c>
      <c r="J72" s="73">
        <f t="shared" si="9"/>
        <v>4233.4452000000001</v>
      </c>
    </row>
    <row r="73" spans="2:10" ht="26.25" thickBot="1" x14ac:dyDescent="0.3">
      <c r="B73" s="5" t="s">
        <v>664</v>
      </c>
      <c r="C73" s="6">
        <v>87261</v>
      </c>
      <c r="D73" s="7" t="s">
        <v>45</v>
      </c>
      <c r="E73" s="71" t="s">
        <v>665</v>
      </c>
      <c r="F73" s="7" t="s">
        <v>546</v>
      </c>
      <c r="G73" s="7">
        <v>25</v>
      </c>
      <c r="H73" s="73">
        <v>174.06</v>
      </c>
      <c r="I73" s="73">
        <f t="shared" si="8"/>
        <v>226.834992</v>
      </c>
      <c r="J73" s="73">
        <f t="shared" si="9"/>
        <v>5670.8747999999996</v>
      </c>
    </row>
    <row r="74" spans="2:10" ht="26.25" thickBot="1" x14ac:dyDescent="0.3">
      <c r="B74" s="5" t="s">
        <v>666</v>
      </c>
      <c r="C74" s="6">
        <v>87262</v>
      </c>
      <c r="D74" s="7" t="s">
        <v>45</v>
      </c>
      <c r="E74" s="71" t="s">
        <v>667</v>
      </c>
      <c r="F74" s="7" t="s">
        <v>546</v>
      </c>
      <c r="G74" s="7">
        <v>25</v>
      </c>
      <c r="H74" s="73">
        <v>159.36000000000001</v>
      </c>
      <c r="I74" s="73">
        <f t="shared" si="8"/>
        <v>207.677952</v>
      </c>
      <c r="J74" s="73">
        <f t="shared" si="9"/>
        <v>5191.9488000000001</v>
      </c>
    </row>
    <row r="75" spans="2:10" ht="26.25" thickBot="1" x14ac:dyDescent="0.3">
      <c r="B75" s="5" t="s">
        <v>668</v>
      </c>
      <c r="C75" s="6">
        <v>87263</v>
      </c>
      <c r="D75" s="7" t="s">
        <v>45</v>
      </c>
      <c r="E75" s="71" t="s">
        <v>669</v>
      </c>
      <c r="F75" s="7" t="s">
        <v>546</v>
      </c>
      <c r="G75" s="7">
        <v>25</v>
      </c>
      <c r="H75" s="73">
        <v>148.47</v>
      </c>
      <c r="I75" s="73">
        <f t="shared" si="8"/>
        <v>193.48610400000001</v>
      </c>
      <c r="J75" s="73">
        <f t="shared" si="9"/>
        <v>4837.1526000000003</v>
      </c>
    </row>
    <row r="76" spans="2:10" ht="16.5" thickBot="1" x14ac:dyDescent="0.3">
      <c r="B76" s="5" t="s">
        <v>670</v>
      </c>
      <c r="C76" s="6">
        <v>98671</v>
      </c>
      <c r="D76" s="7" t="s">
        <v>45</v>
      </c>
      <c r="E76" s="7" t="s">
        <v>671</v>
      </c>
      <c r="F76" s="7" t="s">
        <v>546</v>
      </c>
      <c r="G76" s="7">
        <v>2</v>
      </c>
      <c r="H76" s="73">
        <v>420.36</v>
      </c>
      <c r="I76" s="73">
        <f t="shared" si="8"/>
        <v>547.81315200000006</v>
      </c>
      <c r="J76" s="73">
        <f t="shared" si="9"/>
        <v>1095.6263040000001</v>
      </c>
    </row>
    <row r="77" spans="2:10" ht="16.5" thickBot="1" x14ac:dyDescent="0.3">
      <c r="B77" s="5" t="s">
        <v>672</v>
      </c>
      <c r="C77" s="6">
        <v>98672</v>
      </c>
      <c r="D77" s="7" t="s">
        <v>45</v>
      </c>
      <c r="E77" s="7" t="s">
        <v>673</v>
      </c>
      <c r="F77" s="7" t="s">
        <v>546</v>
      </c>
      <c r="G77" s="7">
        <v>2</v>
      </c>
      <c r="H77" s="73">
        <v>615.38</v>
      </c>
      <c r="I77" s="73">
        <f t="shared" si="8"/>
        <v>801.96321599999999</v>
      </c>
      <c r="J77" s="73">
        <f t="shared" si="9"/>
        <v>1603.926432</v>
      </c>
    </row>
    <row r="78" spans="2:10" ht="16.5" thickBot="1" x14ac:dyDescent="0.3">
      <c r="B78" s="5" t="s">
        <v>674</v>
      </c>
      <c r="C78" s="6">
        <v>101727</v>
      </c>
      <c r="D78" s="7" t="s">
        <v>45</v>
      </c>
      <c r="E78" s="7" t="s">
        <v>675</v>
      </c>
      <c r="F78" s="7" t="s">
        <v>546</v>
      </c>
      <c r="G78" s="7">
        <v>25</v>
      </c>
      <c r="H78" s="73">
        <v>191.95</v>
      </c>
      <c r="I78" s="73">
        <f t="shared" si="8"/>
        <v>250.14923999999999</v>
      </c>
      <c r="J78" s="73">
        <f t="shared" si="9"/>
        <v>6253.7309999999998</v>
      </c>
    </row>
    <row r="79" spans="2:10" ht="16.5" thickBot="1" x14ac:dyDescent="0.3">
      <c r="B79" s="5" t="s">
        <v>676</v>
      </c>
      <c r="C79" s="6">
        <v>101739</v>
      </c>
      <c r="D79" s="7" t="s">
        <v>45</v>
      </c>
      <c r="E79" s="7" t="s">
        <v>677</v>
      </c>
      <c r="F79" s="7" t="s">
        <v>104</v>
      </c>
      <c r="G79" s="7">
        <v>50</v>
      </c>
      <c r="H79" s="73">
        <v>32.68</v>
      </c>
      <c r="I79" s="73">
        <f t="shared" si="8"/>
        <v>42.588576000000003</v>
      </c>
      <c r="J79" s="73">
        <f t="shared" si="9"/>
        <v>2129.4288000000001</v>
      </c>
    </row>
    <row r="80" spans="2:10" ht="26.25" thickBot="1" x14ac:dyDescent="0.3">
      <c r="B80" s="5" t="s">
        <v>678</v>
      </c>
      <c r="C80" s="6">
        <v>87269</v>
      </c>
      <c r="D80" s="7" t="s">
        <v>45</v>
      </c>
      <c r="E80" s="71" t="s">
        <v>917</v>
      </c>
      <c r="F80" s="7" t="s">
        <v>546</v>
      </c>
      <c r="G80" s="7">
        <v>40</v>
      </c>
      <c r="H80" s="73">
        <v>73.209999999999994</v>
      </c>
      <c r="I80" s="73">
        <f t="shared" si="8"/>
        <v>95.407271999999992</v>
      </c>
      <c r="J80" s="73">
        <f t="shared" si="9"/>
        <v>3816.2908799999996</v>
      </c>
    </row>
    <row r="81" spans="2:10" ht="26.25" thickBot="1" x14ac:dyDescent="0.3">
      <c r="B81" s="5" t="s">
        <v>679</v>
      </c>
      <c r="C81" s="5">
        <v>87271</v>
      </c>
      <c r="D81" s="5" t="s">
        <v>45</v>
      </c>
      <c r="E81" s="72" t="s">
        <v>918</v>
      </c>
      <c r="F81" s="5" t="s">
        <v>546</v>
      </c>
      <c r="G81" s="5">
        <v>40</v>
      </c>
      <c r="H81" s="73">
        <v>78.67</v>
      </c>
      <c r="I81" s="73">
        <f t="shared" si="8"/>
        <v>102.522744</v>
      </c>
      <c r="J81" s="73">
        <f t="shared" si="9"/>
        <v>4100.9097600000005</v>
      </c>
    </row>
    <row r="82" spans="2:10" ht="16.5" thickBot="1" x14ac:dyDescent="0.3">
      <c r="B82" s="127" t="s">
        <v>680</v>
      </c>
      <c r="C82" s="128"/>
      <c r="D82" s="128"/>
      <c r="E82" s="128"/>
      <c r="F82" s="128"/>
      <c r="G82" s="128"/>
      <c r="H82" s="128"/>
      <c r="I82" s="128"/>
      <c r="J82" s="129"/>
    </row>
    <row r="83" spans="2:10" ht="16.5" thickBot="1" x14ac:dyDescent="0.3">
      <c r="B83" s="5" t="s">
        <v>19</v>
      </c>
      <c r="C83" s="6" t="s">
        <v>20</v>
      </c>
      <c r="D83" s="7" t="s">
        <v>21</v>
      </c>
      <c r="E83" s="7" t="s">
        <v>22</v>
      </c>
      <c r="F83" s="7" t="s">
        <v>23</v>
      </c>
      <c r="G83" s="7" t="s">
        <v>24</v>
      </c>
      <c r="H83" s="7" t="s">
        <v>25</v>
      </c>
      <c r="I83" s="7" t="s">
        <v>26</v>
      </c>
      <c r="J83" s="7" t="s">
        <v>27</v>
      </c>
    </row>
    <row r="84" spans="2:10" ht="16.5" thickBot="1" x14ac:dyDescent="0.3">
      <c r="B84" s="5" t="s">
        <v>681</v>
      </c>
      <c r="C84" s="6">
        <v>100717</v>
      </c>
      <c r="D84" s="7" t="s">
        <v>45</v>
      </c>
      <c r="E84" s="7" t="s">
        <v>682</v>
      </c>
      <c r="F84" s="7" t="s">
        <v>546</v>
      </c>
      <c r="G84" s="7">
        <v>20</v>
      </c>
      <c r="H84" s="73">
        <v>10.59</v>
      </c>
      <c r="I84" s="73">
        <f t="shared" ref="I84:I103" si="10">H84+(($H$188/100)*H84)</f>
        <v>13.800888</v>
      </c>
      <c r="J84" s="73">
        <f t="shared" ref="J84:J103" si="11">I84*G84</f>
        <v>276.01776000000001</v>
      </c>
    </row>
    <row r="85" spans="2:10" ht="26.25" thickBot="1" x14ac:dyDescent="0.3">
      <c r="B85" s="5" t="s">
        <v>683</v>
      </c>
      <c r="C85" s="6">
        <v>100722</v>
      </c>
      <c r="D85" s="7" t="s">
        <v>45</v>
      </c>
      <c r="E85" s="71" t="s">
        <v>684</v>
      </c>
      <c r="F85" s="7" t="s">
        <v>546</v>
      </c>
      <c r="G85" s="7">
        <v>20</v>
      </c>
      <c r="H85" s="73">
        <v>25.09</v>
      </c>
      <c r="I85" s="73">
        <f t="shared" si="10"/>
        <v>32.697288</v>
      </c>
      <c r="J85" s="73">
        <f t="shared" si="11"/>
        <v>653.94576000000006</v>
      </c>
    </row>
    <row r="86" spans="2:10" ht="26.25" thickBot="1" x14ac:dyDescent="0.3">
      <c r="B86" s="5" t="s">
        <v>685</v>
      </c>
      <c r="C86" s="6">
        <v>100762</v>
      </c>
      <c r="D86" s="7" t="s">
        <v>45</v>
      </c>
      <c r="E86" s="71" t="s">
        <v>686</v>
      </c>
      <c r="F86" s="7" t="s">
        <v>546</v>
      </c>
      <c r="G86" s="7">
        <v>20</v>
      </c>
      <c r="H86" s="73">
        <v>51.05</v>
      </c>
      <c r="I86" s="73">
        <f t="shared" si="10"/>
        <v>66.528359999999992</v>
      </c>
      <c r="J86" s="73">
        <f t="shared" si="11"/>
        <v>1330.5672</v>
      </c>
    </row>
    <row r="87" spans="2:10" ht="16.5" thickBot="1" x14ac:dyDescent="0.3">
      <c r="B87" s="5" t="s">
        <v>687</v>
      </c>
      <c r="C87" s="6">
        <v>88484</v>
      </c>
      <c r="D87" s="5" t="s">
        <v>45</v>
      </c>
      <c r="E87" s="7" t="s">
        <v>688</v>
      </c>
      <c r="F87" s="7" t="s">
        <v>546</v>
      </c>
      <c r="G87" s="7">
        <v>100</v>
      </c>
      <c r="H87" s="73">
        <v>5.19</v>
      </c>
      <c r="I87" s="73">
        <f t="shared" si="10"/>
        <v>6.7636080000000005</v>
      </c>
      <c r="J87" s="73">
        <f t="shared" si="11"/>
        <v>676.36080000000004</v>
      </c>
    </row>
    <row r="88" spans="2:10" ht="16.5" thickBot="1" x14ac:dyDescent="0.3">
      <c r="B88" s="5" t="s">
        <v>689</v>
      </c>
      <c r="C88" s="6">
        <v>88485</v>
      </c>
      <c r="D88" s="7" t="s">
        <v>45</v>
      </c>
      <c r="E88" s="7" t="s">
        <v>690</v>
      </c>
      <c r="F88" s="7" t="s">
        <v>546</v>
      </c>
      <c r="G88" s="7">
        <v>100</v>
      </c>
      <c r="H88" s="73">
        <v>4.2</v>
      </c>
      <c r="I88" s="73">
        <f t="shared" si="10"/>
        <v>5.4734400000000001</v>
      </c>
      <c r="J88" s="73">
        <f t="shared" si="11"/>
        <v>547.34400000000005</v>
      </c>
    </row>
    <row r="89" spans="2:10" ht="16.5" thickBot="1" x14ac:dyDescent="0.3">
      <c r="B89" s="5" t="s">
        <v>691</v>
      </c>
      <c r="C89" s="6">
        <v>88494</v>
      </c>
      <c r="D89" s="7" t="s">
        <v>45</v>
      </c>
      <c r="E89" s="7" t="s">
        <v>692</v>
      </c>
      <c r="F89" s="7" t="s">
        <v>546</v>
      </c>
      <c r="G89" s="7">
        <v>100</v>
      </c>
      <c r="H89" s="73">
        <v>22.92</v>
      </c>
      <c r="I89" s="73">
        <f t="shared" si="10"/>
        <v>29.869344000000002</v>
      </c>
      <c r="J89" s="73">
        <f t="shared" si="11"/>
        <v>2986.9344000000001</v>
      </c>
    </row>
    <row r="90" spans="2:10" ht="16.5" thickBot="1" x14ac:dyDescent="0.3">
      <c r="B90" s="5" t="s">
        <v>693</v>
      </c>
      <c r="C90" s="6">
        <v>88495</v>
      </c>
      <c r="D90" s="7" t="s">
        <v>45</v>
      </c>
      <c r="E90" s="7" t="s">
        <v>694</v>
      </c>
      <c r="F90" s="7" t="s">
        <v>546</v>
      </c>
      <c r="G90" s="7">
        <v>100</v>
      </c>
      <c r="H90" s="73">
        <v>13.08</v>
      </c>
      <c r="I90" s="73">
        <f t="shared" si="10"/>
        <v>17.045856000000001</v>
      </c>
      <c r="J90" s="73">
        <f t="shared" si="11"/>
        <v>1704.5856000000001</v>
      </c>
    </row>
    <row r="91" spans="2:10" ht="16.5" thickBot="1" x14ac:dyDescent="0.3">
      <c r="B91" s="5" t="s">
        <v>695</v>
      </c>
      <c r="C91" s="6">
        <v>88496</v>
      </c>
      <c r="D91" s="7" t="s">
        <v>45</v>
      </c>
      <c r="E91" s="7" t="s">
        <v>696</v>
      </c>
      <c r="F91" s="7" t="s">
        <v>546</v>
      </c>
      <c r="G91" s="7">
        <v>100</v>
      </c>
      <c r="H91" s="73">
        <v>35.06</v>
      </c>
      <c r="I91" s="73">
        <f t="shared" si="10"/>
        <v>45.690192000000003</v>
      </c>
      <c r="J91" s="73">
        <f t="shared" si="11"/>
        <v>4569.0192000000006</v>
      </c>
    </row>
    <row r="92" spans="2:10" ht="16.5" thickBot="1" x14ac:dyDescent="0.3">
      <c r="B92" s="5" t="s">
        <v>697</v>
      </c>
      <c r="C92" s="6">
        <v>88497</v>
      </c>
      <c r="D92" s="7" t="s">
        <v>45</v>
      </c>
      <c r="E92" s="7" t="s">
        <v>698</v>
      </c>
      <c r="F92" s="7" t="s">
        <v>546</v>
      </c>
      <c r="G92" s="7">
        <v>100</v>
      </c>
      <c r="H92" s="73">
        <v>20.61</v>
      </c>
      <c r="I92" s="73">
        <f t="shared" si="10"/>
        <v>26.858951999999999</v>
      </c>
      <c r="J92" s="73">
        <f t="shared" si="11"/>
        <v>2685.8951999999999</v>
      </c>
    </row>
    <row r="93" spans="2:10" ht="16.5" thickBot="1" x14ac:dyDescent="0.3">
      <c r="B93" s="5" t="s">
        <v>699</v>
      </c>
      <c r="C93" s="6">
        <v>88488</v>
      </c>
      <c r="D93" s="7" t="s">
        <v>45</v>
      </c>
      <c r="E93" s="7" t="s">
        <v>700</v>
      </c>
      <c r="F93" s="7" t="s">
        <v>546</v>
      </c>
      <c r="G93" s="7">
        <v>100</v>
      </c>
      <c r="H93" s="73">
        <v>14.89</v>
      </c>
      <c r="I93" s="73">
        <f t="shared" si="10"/>
        <v>19.404648000000002</v>
      </c>
      <c r="J93" s="73">
        <f t="shared" si="11"/>
        <v>1940.4648000000002</v>
      </c>
    </row>
    <row r="94" spans="2:10" ht="16.5" thickBot="1" x14ac:dyDescent="0.3">
      <c r="B94" s="5" t="s">
        <v>701</v>
      </c>
      <c r="C94" s="6">
        <v>88489</v>
      </c>
      <c r="D94" s="7" t="s">
        <v>45</v>
      </c>
      <c r="E94" s="7" t="s">
        <v>702</v>
      </c>
      <c r="F94" s="7" t="s">
        <v>546</v>
      </c>
      <c r="G94" s="7">
        <v>100</v>
      </c>
      <c r="H94" s="73">
        <v>12.47</v>
      </c>
      <c r="I94" s="73">
        <f t="shared" si="10"/>
        <v>16.250904000000002</v>
      </c>
      <c r="J94" s="73">
        <f t="shared" si="11"/>
        <v>1625.0904000000003</v>
      </c>
    </row>
    <row r="95" spans="2:10" ht="16.5" thickBot="1" x14ac:dyDescent="0.3">
      <c r="B95" s="5" t="s">
        <v>703</v>
      </c>
      <c r="C95" s="6">
        <v>102193</v>
      </c>
      <c r="D95" s="7" t="s">
        <v>45</v>
      </c>
      <c r="E95" s="7" t="s">
        <v>704</v>
      </c>
      <c r="F95" s="7" t="s">
        <v>546</v>
      </c>
      <c r="G95" s="7">
        <v>100</v>
      </c>
      <c r="H95" s="73">
        <v>2.3199999999999998</v>
      </c>
      <c r="I95" s="73">
        <f t="shared" si="10"/>
        <v>3.0234239999999999</v>
      </c>
      <c r="J95" s="73">
        <f t="shared" si="11"/>
        <v>302.3424</v>
      </c>
    </row>
    <row r="96" spans="2:10" ht="16.5" thickBot="1" x14ac:dyDescent="0.3">
      <c r="B96" s="5" t="s">
        <v>705</v>
      </c>
      <c r="C96" s="6">
        <v>102197</v>
      </c>
      <c r="D96" s="7" t="s">
        <v>45</v>
      </c>
      <c r="E96" s="7" t="s">
        <v>706</v>
      </c>
      <c r="F96" s="7" t="s">
        <v>546</v>
      </c>
      <c r="G96" s="7">
        <v>100</v>
      </c>
      <c r="H96" s="73">
        <v>34.590000000000003</v>
      </c>
      <c r="I96" s="73">
        <f t="shared" si="10"/>
        <v>45.077688000000009</v>
      </c>
      <c r="J96" s="73">
        <f t="shared" si="11"/>
        <v>4507.7688000000007</v>
      </c>
    </row>
    <row r="97" spans="2:10" ht="16.5" thickBot="1" x14ac:dyDescent="0.3">
      <c r="B97" s="5" t="s">
        <v>707</v>
      </c>
      <c r="C97" s="6">
        <v>102203</v>
      </c>
      <c r="D97" s="7" t="s">
        <v>45</v>
      </c>
      <c r="E97" s="7" t="s">
        <v>708</v>
      </c>
      <c r="F97" s="7" t="s">
        <v>546</v>
      </c>
      <c r="G97" s="7">
        <v>100</v>
      </c>
      <c r="H97" s="73">
        <v>10.42</v>
      </c>
      <c r="I97" s="73">
        <f t="shared" si="10"/>
        <v>13.579344000000001</v>
      </c>
      <c r="J97" s="73">
        <f t="shared" si="11"/>
        <v>1357.9344000000001</v>
      </c>
    </row>
    <row r="98" spans="2:10" ht="16.5" thickBot="1" x14ac:dyDescent="0.3">
      <c r="B98" s="5" t="s">
        <v>709</v>
      </c>
      <c r="C98" s="6">
        <v>102208</v>
      </c>
      <c r="D98" s="7" t="s">
        <v>45</v>
      </c>
      <c r="E98" s="7" t="s">
        <v>710</v>
      </c>
      <c r="F98" s="7" t="s">
        <v>546</v>
      </c>
      <c r="G98" s="7">
        <v>100</v>
      </c>
      <c r="H98" s="73">
        <v>8.2899999999999991</v>
      </c>
      <c r="I98" s="73">
        <f t="shared" si="10"/>
        <v>10.803528</v>
      </c>
      <c r="J98" s="73">
        <f t="shared" si="11"/>
        <v>1080.3528000000001</v>
      </c>
    </row>
    <row r="99" spans="2:10" ht="16.5" thickBot="1" x14ac:dyDescent="0.3">
      <c r="B99" s="5" t="s">
        <v>711</v>
      </c>
      <c r="C99" s="6">
        <v>102218</v>
      </c>
      <c r="D99" s="7" t="s">
        <v>45</v>
      </c>
      <c r="E99" s="7" t="s">
        <v>712</v>
      </c>
      <c r="F99" s="7" t="s">
        <v>546</v>
      </c>
      <c r="G99" s="7">
        <v>100</v>
      </c>
      <c r="H99" s="73">
        <v>16.59</v>
      </c>
      <c r="I99" s="73">
        <f t="shared" si="10"/>
        <v>21.620087999999999</v>
      </c>
      <c r="J99" s="73">
        <f t="shared" si="11"/>
        <v>2162.0088000000001</v>
      </c>
    </row>
    <row r="100" spans="2:10" ht="16.5" thickBot="1" x14ac:dyDescent="0.3">
      <c r="B100" s="5" t="s">
        <v>713</v>
      </c>
      <c r="C100" s="6">
        <v>102488</v>
      </c>
      <c r="D100" s="7" t="s">
        <v>45</v>
      </c>
      <c r="E100" s="7" t="s">
        <v>714</v>
      </c>
      <c r="F100" s="7" t="s">
        <v>546</v>
      </c>
      <c r="G100" s="7">
        <v>30</v>
      </c>
      <c r="H100" s="73">
        <v>3.76</v>
      </c>
      <c r="I100" s="73">
        <f t="shared" si="10"/>
        <v>4.9000319999999995</v>
      </c>
      <c r="J100" s="73">
        <f t="shared" si="11"/>
        <v>147.00095999999999</v>
      </c>
    </row>
    <row r="101" spans="2:10" ht="16.5" thickBot="1" x14ac:dyDescent="0.3">
      <c r="B101" s="5" t="s">
        <v>715</v>
      </c>
      <c r="C101" s="6">
        <v>102491</v>
      </c>
      <c r="D101" s="7" t="s">
        <v>45</v>
      </c>
      <c r="E101" s="7" t="s">
        <v>716</v>
      </c>
      <c r="F101" s="7" t="s">
        <v>546</v>
      </c>
      <c r="G101" s="7">
        <v>30</v>
      </c>
      <c r="H101" s="73">
        <v>20.53</v>
      </c>
      <c r="I101" s="73">
        <f t="shared" si="10"/>
        <v>26.754696000000003</v>
      </c>
      <c r="J101" s="73">
        <f t="shared" si="11"/>
        <v>802.64088000000004</v>
      </c>
    </row>
    <row r="102" spans="2:10" ht="16.5" thickBot="1" x14ac:dyDescent="0.3">
      <c r="B102" s="5" t="s">
        <v>717</v>
      </c>
      <c r="C102" s="6">
        <v>102500</v>
      </c>
      <c r="D102" s="7" t="s">
        <v>45</v>
      </c>
      <c r="E102" s="7" t="s">
        <v>718</v>
      </c>
      <c r="F102" s="7" t="s">
        <v>104</v>
      </c>
      <c r="G102" s="7">
        <v>100</v>
      </c>
      <c r="H102" s="73">
        <v>4.43</v>
      </c>
      <c r="I102" s="73">
        <f t="shared" si="10"/>
        <v>5.7731759999999994</v>
      </c>
      <c r="J102" s="73">
        <f t="shared" si="11"/>
        <v>577.31759999999997</v>
      </c>
    </row>
    <row r="103" spans="2:10" ht="16.5" thickBot="1" x14ac:dyDescent="0.3">
      <c r="B103" s="5" t="s">
        <v>719</v>
      </c>
      <c r="C103" s="5">
        <v>102513</v>
      </c>
      <c r="D103" s="5" t="s">
        <v>45</v>
      </c>
      <c r="E103" s="72" t="s">
        <v>720</v>
      </c>
      <c r="F103" s="5" t="s">
        <v>546</v>
      </c>
      <c r="G103" s="5">
        <v>50</v>
      </c>
      <c r="H103" s="73">
        <v>48.11</v>
      </c>
      <c r="I103" s="73">
        <f t="shared" si="10"/>
        <v>62.696952000000003</v>
      </c>
      <c r="J103" s="73">
        <f t="shared" si="11"/>
        <v>3134.8476000000001</v>
      </c>
    </row>
    <row r="104" spans="2:10" ht="16.5" thickBot="1" x14ac:dyDescent="0.3">
      <c r="B104" s="127" t="s">
        <v>721</v>
      </c>
      <c r="C104" s="128"/>
      <c r="D104" s="128"/>
      <c r="E104" s="128"/>
      <c r="F104" s="128"/>
      <c r="G104" s="128"/>
      <c r="H104" s="128"/>
      <c r="I104" s="128"/>
      <c r="J104" s="129"/>
    </row>
    <row r="105" spans="2:10" ht="16.5" thickBot="1" x14ac:dyDescent="0.3">
      <c r="B105" s="5" t="s">
        <v>19</v>
      </c>
      <c r="C105" s="6" t="s">
        <v>20</v>
      </c>
      <c r="D105" s="7" t="s">
        <v>21</v>
      </c>
      <c r="E105" s="7" t="s">
        <v>22</v>
      </c>
      <c r="F105" s="7" t="s">
        <v>23</v>
      </c>
      <c r="G105" s="7" t="s">
        <v>24</v>
      </c>
      <c r="H105" s="7" t="s">
        <v>25</v>
      </c>
      <c r="I105" s="7" t="s">
        <v>26</v>
      </c>
      <c r="J105" s="7" t="s">
        <v>27</v>
      </c>
    </row>
    <row r="106" spans="2:10" ht="26.25" thickBot="1" x14ac:dyDescent="0.3">
      <c r="B106" s="5" t="s">
        <v>722</v>
      </c>
      <c r="C106" s="6">
        <v>90791</v>
      </c>
      <c r="D106" s="7" t="s">
        <v>45</v>
      </c>
      <c r="E106" s="71" t="s">
        <v>723</v>
      </c>
      <c r="F106" s="7" t="s">
        <v>23</v>
      </c>
      <c r="G106" s="7">
        <v>2</v>
      </c>
      <c r="H106" s="73">
        <v>976.92</v>
      </c>
      <c r="I106" s="73">
        <f>H106+(($H$188/100)*H106)</f>
        <v>1273.1221439999999</v>
      </c>
      <c r="J106" s="73">
        <f t="shared" ref="J106:J108" si="12">I106*G106</f>
        <v>2546.2442879999999</v>
      </c>
    </row>
    <row r="107" spans="2:10" ht="26.25" thickBot="1" x14ac:dyDescent="0.3">
      <c r="B107" s="5" t="s">
        <v>724</v>
      </c>
      <c r="C107" s="6">
        <v>90793</v>
      </c>
      <c r="D107" s="7" t="s">
        <v>45</v>
      </c>
      <c r="E107" s="71" t="s">
        <v>725</v>
      </c>
      <c r="F107" s="7" t="s">
        <v>23</v>
      </c>
      <c r="G107" s="7">
        <v>2</v>
      </c>
      <c r="H107" s="73">
        <v>1031.73</v>
      </c>
      <c r="I107" s="73">
        <f>H107+(($H$188/100)*H107)</f>
        <v>1344.550536</v>
      </c>
      <c r="J107" s="73">
        <f t="shared" si="12"/>
        <v>2689.1010719999999</v>
      </c>
    </row>
    <row r="108" spans="2:10" ht="26.25" thickBot="1" x14ac:dyDescent="0.3">
      <c r="B108" s="5" t="s">
        <v>726</v>
      </c>
      <c r="C108" s="6">
        <v>90843</v>
      </c>
      <c r="D108" s="5" t="s">
        <v>45</v>
      </c>
      <c r="E108" s="71" t="s">
        <v>727</v>
      </c>
      <c r="F108" s="7" t="s">
        <v>23</v>
      </c>
      <c r="G108" s="7">
        <v>2</v>
      </c>
      <c r="H108" s="73">
        <v>1151.68</v>
      </c>
      <c r="I108" s="73">
        <f>H108+(($H$188/100)*H108)</f>
        <v>1500.8693760000001</v>
      </c>
      <c r="J108" s="73">
        <f t="shared" si="12"/>
        <v>3001.7387520000002</v>
      </c>
    </row>
    <row r="109" spans="2:10" ht="16.5" thickBot="1" x14ac:dyDescent="0.3">
      <c r="B109" s="127" t="s">
        <v>728</v>
      </c>
      <c r="C109" s="128"/>
      <c r="D109" s="128"/>
      <c r="E109" s="128"/>
      <c r="F109" s="128"/>
      <c r="G109" s="128"/>
      <c r="H109" s="128"/>
      <c r="I109" s="128"/>
      <c r="J109" s="129"/>
    </row>
    <row r="110" spans="2:10" ht="16.5" thickBot="1" x14ac:dyDescent="0.3">
      <c r="B110" s="5" t="s">
        <v>19</v>
      </c>
      <c r="C110" s="6" t="s">
        <v>20</v>
      </c>
      <c r="D110" s="7" t="s">
        <v>21</v>
      </c>
      <c r="E110" s="7" t="s">
        <v>22</v>
      </c>
      <c r="F110" s="7" t="s">
        <v>23</v>
      </c>
      <c r="G110" s="7" t="s">
        <v>24</v>
      </c>
      <c r="H110" s="7" t="s">
        <v>25</v>
      </c>
      <c r="I110" s="7" t="s">
        <v>26</v>
      </c>
      <c r="J110" s="7" t="s">
        <v>27</v>
      </c>
    </row>
    <row r="111" spans="2:10" ht="16.5" thickBot="1" x14ac:dyDescent="0.3">
      <c r="B111" s="5" t="s">
        <v>729</v>
      </c>
      <c r="C111" s="6">
        <v>102151</v>
      </c>
      <c r="D111" s="7" t="s">
        <v>45</v>
      </c>
      <c r="E111" s="7" t="s">
        <v>730</v>
      </c>
      <c r="F111" s="7" t="s">
        <v>546</v>
      </c>
      <c r="G111" s="7">
        <v>5</v>
      </c>
      <c r="H111" s="73">
        <v>166.61</v>
      </c>
      <c r="I111" s="73">
        <f t="shared" ref="I111:I122" si="13">H111+(($H$188/100)*H111)</f>
        <v>217.12615200000002</v>
      </c>
      <c r="J111" s="73">
        <f t="shared" ref="J111:J122" si="14">I111*G111</f>
        <v>1085.63076</v>
      </c>
    </row>
    <row r="112" spans="2:10" ht="16.5" thickBot="1" x14ac:dyDescent="0.3">
      <c r="B112" s="5" t="s">
        <v>731</v>
      </c>
      <c r="C112" s="6">
        <v>102161</v>
      </c>
      <c r="D112" s="7" t="s">
        <v>45</v>
      </c>
      <c r="E112" s="7" t="s">
        <v>732</v>
      </c>
      <c r="F112" s="7" t="s">
        <v>546</v>
      </c>
      <c r="G112" s="7">
        <v>10</v>
      </c>
      <c r="H112" s="73">
        <v>329.51</v>
      </c>
      <c r="I112" s="73">
        <f t="shared" si="13"/>
        <v>429.41743199999996</v>
      </c>
      <c r="J112" s="73">
        <f t="shared" si="14"/>
        <v>4294.1743200000001</v>
      </c>
    </row>
    <row r="113" spans="2:10" ht="16.5" thickBot="1" x14ac:dyDescent="0.3">
      <c r="B113" s="5" t="s">
        <v>733</v>
      </c>
      <c r="C113" s="6">
        <v>102162</v>
      </c>
      <c r="D113" s="7" t="s">
        <v>45</v>
      </c>
      <c r="E113" s="7" t="s">
        <v>734</v>
      </c>
      <c r="F113" s="7" t="s">
        <v>546</v>
      </c>
      <c r="G113" s="7">
        <v>10</v>
      </c>
      <c r="H113" s="73">
        <v>346.7</v>
      </c>
      <c r="I113" s="73">
        <f t="shared" si="13"/>
        <v>451.81943999999999</v>
      </c>
      <c r="J113" s="73">
        <f t="shared" si="14"/>
        <v>4518.1944000000003</v>
      </c>
    </row>
    <row r="114" spans="2:10" ht="16.5" thickBot="1" x14ac:dyDescent="0.3">
      <c r="B114" s="5" t="s">
        <v>735</v>
      </c>
      <c r="C114" s="6">
        <v>102164</v>
      </c>
      <c r="D114" s="7" t="s">
        <v>45</v>
      </c>
      <c r="E114" s="7" t="s">
        <v>736</v>
      </c>
      <c r="F114" s="7" t="s">
        <v>546</v>
      </c>
      <c r="G114" s="7">
        <v>10</v>
      </c>
      <c r="H114" s="73">
        <v>330.59</v>
      </c>
      <c r="I114" s="73">
        <f t="shared" si="13"/>
        <v>430.82488799999999</v>
      </c>
      <c r="J114" s="73">
        <f t="shared" si="14"/>
        <v>4308.2488800000001</v>
      </c>
    </row>
    <row r="115" spans="2:10" ht="16.5" thickBot="1" x14ac:dyDescent="0.3">
      <c r="B115" s="5" t="s">
        <v>737</v>
      </c>
      <c r="C115" s="6">
        <v>102166</v>
      </c>
      <c r="D115" s="7" t="s">
        <v>45</v>
      </c>
      <c r="E115" s="7" t="s">
        <v>738</v>
      </c>
      <c r="F115" s="7" t="s">
        <v>546</v>
      </c>
      <c r="G115" s="7">
        <v>10</v>
      </c>
      <c r="H115" s="73">
        <v>326.27</v>
      </c>
      <c r="I115" s="73">
        <f t="shared" si="13"/>
        <v>425.195064</v>
      </c>
      <c r="J115" s="73">
        <f t="shared" si="14"/>
        <v>4251.95064</v>
      </c>
    </row>
    <row r="116" spans="2:10" ht="16.5" thickBot="1" x14ac:dyDescent="0.3">
      <c r="B116" s="5" t="s">
        <v>739</v>
      </c>
      <c r="C116" s="6">
        <v>102176</v>
      </c>
      <c r="D116" s="7" t="s">
        <v>45</v>
      </c>
      <c r="E116" s="7" t="s">
        <v>740</v>
      </c>
      <c r="F116" s="7" t="s">
        <v>546</v>
      </c>
      <c r="G116" s="7">
        <v>1</v>
      </c>
      <c r="H116" s="73">
        <v>867.1</v>
      </c>
      <c r="I116" s="73">
        <f t="shared" si="13"/>
        <v>1130.0047200000001</v>
      </c>
      <c r="J116" s="73">
        <f t="shared" si="14"/>
        <v>1130.0047200000001</v>
      </c>
    </row>
    <row r="117" spans="2:10" ht="16.5" thickBot="1" x14ac:dyDescent="0.3">
      <c r="B117" s="5" t="s">
        <v>741</v>
      </c>
      <c r="C117" s="6">
        <v>102179</v>
      </c>
      <c r="D117" s="7" t="s">
        <v>45</v>
      </c>
      <c r="E117" s="7" t="s">
        <v>742</v>
      </c>
      <c r="F117" s="7" t="s">
        <v>546</v>
      </c>
      <c r="G117" s="7">
        <v>10</v>
      </c>
      <c r="H117" s="73">
        <v>382.5</v>
      </c>
      <c r="I117" s="73">
        <f t="shared" si="13"/>
        <v>498.47399999999999</v>
      </c>
      <c r="J117" s="73">
        <f t="shared" si="14"/>
        <v>4984.74</v>
      </c>
    </row>
    <row r="118" spans="2:10" ht="16.5" thickBot="1" x14ac:dyDescent="0.3">
      <c r="B118" s="5" t="s">
        <v>743</v>
      </c>
      <c r="C118" s="6">
        <v>102180</v>
      </c>
      <c r="D118" s="7" t="s">
        <v>45</v>
      </c>
      <c r="E118" s="7" t="s">
        <v>744</v>
      </c>
      <c r="F118" s="7" t="s">
        <v>546</v>
      </c>
      <c r="G118" s="7">
        <v>10</v>
      </c>
      <c r="H118" s="73">
        <v>444.06</v>
      </c>
      <c r="I118" s="73">
        <f t="shared" si="13"/>
        <v>578.69899199999998</v>
      </c>
      <c r="J118" s="73">
        <f t="shared" si="14"/>
        <v>5786.98992</v>
      </c>
    </row>
    <row r="119" spans="2:10" ht="16.5" thickBot="1" x14ac:dyDescent="0.3">
      <c r="B119" s="5" t="s">
        <v>745</v>
      </c>
      <c r="C119" s="6">
        <v>102181</v>
      </c>
      <c r="D119" s="7" t="s">
        <v>45</v>
      </c>
      <c r="E119" s="7" t="s">
        <v>746</v>
      </c>
      <c r="F119" s="7" t="s">
        <v>546</v>
      </c>
      <c r="G119" s="7">
        <v>10</v>
      </c>
      <c r="H119" s="73">
        <v>526.97</v>
      </c>
      <c r="I119" s="73">
        <f t="shared" si="13"/>
        <v>686.74730399999999</v>
      </c>
      <c r="J119" s="73">
        <f t="shared" si="14"/>
        <v>6867.4730399999999</v>
      </c>
    </row>
    <row r="120" spans="2:10" ht="16.5" thickBot="1" x14ac:dyDescent="0.3">
      <c r="B120" s="5" t="s">
        <v>747</v>
      </c>
      <c r="C120" s="6">
        <v>102190</v>
      </c>
      <c r="D120" s="5" t="s">
        <v>45</v>
      </c>
      <c r="E120" s="7" t="s">
        <v>748</v>
      </c>
      <c r="F120" s="7" t="s">
        <v>546</v>
      </c>
      <c r="G120" s="7">
        <v>10</v>
      </c>
      <c r="H120" s="73">
        <v>20.61</v>
      </c>
      <c r="I120" s="73">
        <f t="shared" si="13"/>
        <v>26.858951999999999</v>
      </c>
      <c r="J120" s="73">
        <f t="shared" si="14"/>
        <v>268.58951999999999</v>
      </c>
    </row>
    <row r="121" spans="2:10" ht="16.5" thickBot="1" x14ac:dyDescent="0.3">
      <c r="B121" s="5" t="s">
        <v>749</v>
      </c>
      <c r="C121" s="6">
        <v>102191</v>
      </c>
      <c r="D121" s="7" t="s">
        <v>45</v>
      </c>
      <c r="E121" s="7" t="s">
        <v>750</v>
      </c>
      <c r="F121" s="7" t="s">
        <v>546</v>
      </c>
      <c r="G121" s="7">
        <v>10</v>
      </c>
      <c r="H121" s="73">
        <v>25.03</v>
      </c>
      <c r="I121" s="73">
        <f t="shared" si="13"/>
        <v>32.619095999999999</v>
      </c>
      <c r="J121" s="73">
        <f t="shared" si="14"/>
        <v>326.19096000000002</v>
      </c>
    </row>
    <row r="122" spans="2:10" ht="16.5" thickBot="1" x14ac:dyDescent="0.3">
      <c r="B122" s="5" t="s">
        <v>751</v>
      </c>
      <c r="C122" s="5">
        <v>102192</v>
      </c>
      <c r="D122" s="5" t="s">
        <v>45</v>
      </c>
      <c r="E122" s="72" t="s">
        <v>752</v>
      </c>
      <c r="F122" s="5" t="s">
        <v>546</v>
      </c>
      <c r="G122" s="5">
        <v>10</v>
      </c>
      <c r="H122" s="73">
        <v>17.86</v>
      </c>
      <c r="I122" s="73">
        <f t="shared" si="13"/>
        <v>23.275151999999999</v>
      </c>
      <c r="J122" s="73">
        <f t="shared" si="14"/>
        <v>232.75151999999997</v>
      </c>
    </row>
    <row r="123" spans="2:10" ht="16.5" thickBot="1" x14ac:dyDescent="0.3">
      <c r="B123" s="127" t="s">
        <v>753</v>
      </c>
      <c r="C123" s="128"/>
      <c r="D123" s="128"/>
      <c r="E123" s="128"/>
      <c r="F123" s="128"/>
      <c r="G123" s="128"/>
      <c r="H123" s="128"/>
      <c r="I123" s="128"/>
      <c r="J123" s="129"/>
    </row>
    <row r="124" spans="2:10" ht="16.5" thickBot="1" x14ac:dyDescent="0.3">
      <c r="B124" s="5" t="s">
        <v>19</v>
      </c>
      <c r="C124" s="6" t="s">
        <v>20</v>
      </c>
      <c r="D124" s="7" t="s">
        <v>21</v>
      </c>
      <c r="E124" s="7" t="s">
        <v>22</v>
      </c>
      <c r="F124" s="7" t="s">
        <v>23</v>
      </c>
      <c r="G124" s="7" t="s">
        <v>24</v>
      </c>
      <c r="H124" s="7" t="s">
        <v>25</v>
      </c>
      <c r="I124" s="7" t="s">
        <v>26</v>
      </c>
      <c r="J124" s="7" t="s">
        <v>27</v>
      </c>
    </row>
    <row r="125" spans="2:10" ht="16.5" thickBot="1" x14ac:dyDescent="0.3">
      <c r="B125" s="5" t="s">
        <v>754</v>
      </c>
      <c r="C125" s="6">
        <v>101979</v>
      </c>
      <c r="D125" s="7" t="s">
        <v>45</v>
      </c>
      <c r="E125" s="7" t="s">
        <v>755</v>
      </c>
      <c r="F125" s="7" t="s">
        <v>104</v>
      </c>
      <c r="G125" s="7">
        <v>20</v>
      </c>
      <c r="H125" s="73">
        <v>42.15</v>
      </c>
      <c r="I125" s="73">
        <f>H125+(($H$188/100)*H125)</f>
        <v>54.929879999999997</v>
      </c>
      <c r="J125" s="73">
        <f t="shared" ref="J125:J129" si="15">I125*G125</f>
        <v>1098.5976000000001</v>
      </c>
    </row>
    <row r="126" spans="2:10" ht="16.5" thickBot="1" x14ac:dyDescent="0.3">
      <c r="B126" s="5" t="s">
        <v>756</v>
      </c>
      <c r="C126" s="6">
        <v>94227</v>
      </c>
      <c r="D126" s="7" t="s">
        <v>45</v>
      </c>
      <c r="E126" s="7" t="s">
        <v>757</v>
      </c>
      <c r="F126" s="7" t="s">
        <v>104</v>
      </c>
      <c r="G126" s="7">
        <v>20</v>
      </c>
      <c r="H126" s="73">
        <v>60.91</v>
      </c>
      <c r="I126" s="73">
        <f>H126+(($H$188/100)*H126)</f>
        <v>79.377911999999995</v>
      </c>
      <c r="J126" s="73">
        <f t="shared" si="15"/>
        <v>1587.5582399999998</v>
      </c>
    </row>
    <row r="127" spans="2:10" ht="16.5" thickBot="1" x14ac:dyDescent="0.3">
      <c r="B127" s="5" t="s">
        <v>758</v>
      </c>
      <c r="C127" s="6">
        <v>94228</v>
      </c>
      <c r="D127" s="7" t="s">
        <v>45</v>
      </c>
      <c r="E127" s="7" t="s">
        <v>759</v>
      </c>
      <c r="F127" s="7" t="s">
        <v>104</v>
      </c>
      <c r="G127" s="7">
        <v>20</v>
      </c>
      <c r="H127" s="73">
        <v>82.62</v>
      </c>
      <c r="I127" s="73">
        <f>H127+(($H$188/100)*H127)</f>
        <v>107.67038400000001</v>
      </c>
      <c r="J127" s="73">
        <f t="shared" si="15"/>
        <v>2153.4076800000003</v>
      </c>
    </row>
    <row r="128" spans="2:10" ht="16.5" thickBot="1" x14ac:dyDescent="0.3">
      <c r="B128" s="5" t="s">
        <v>760</v>
      </c>
      <c r="C128" s="6">
        <v>94229</v>
      </c>
      <c r="D128" s="7" t="s">
        <v>45</v>
      </c>
      <c r="E128" s="7" t="s">
        <v>761</v>
      </c>
      <c r="F128" s="7" t="s">
        <v>104</v>
      </c>
      <c r="G128" s="7">
        <v>20</v>
      </c>
      <c r="H128" s="73">
        <v>159.33000000000001</v>
      </c>
      <c r="I128" s="73">
        <f>H128+(($H$188/100)*H128)</f>
        <v>207.63885600000003</v>
      </c>
      <c r="J128" s="73">
        <f t="shared" si="15"/>
        <v>4152.7771200000007</v>
      </c>
    </row>
    <row r="129" spans="2:10" ht="16.5" thickBot="1" x14ac:dyDescent="0.3">
      <c r="B129" s="5" t="s">
        <v>762</v>
      </c>
      <c r="C129" s="6">
        <v>94231</v>
      </c>
      <c r="D129" s="7" t="s">
        <v>45</v>
      </c>
      <c r="E129" s="7" t="s">
        <v>763</v>
      </c>
      <c r="F129" s="7" t="s">
        <v>104</v>
      </c>
      <c r="G129" s="7">
        <v>20</v>
      </c>
      <c r="H129" s="73">
        <v>49.39</v>
      </c>
      <c r="I129" s="73">
        <f>H129+(($H$188/100)*H129)</f>
        <v>64.365048000000002</v>
      </c>
      <c r="J129" s="73">
        <f t="shared" si="15"/>
        <v>1287.30096</v>
      </c>
    </row>
    <row r="130" spans="2:10" ht="16.5" thickBot="1" x14ac:dyDescent="0.3">
      <c r="B130" s="127" t="s">
        <v>764</v>
      </c>
      <c r="C130" s="128"/>
      <c r="D130" s="128"/>
      <c r="E130" s="128"/>
      <c r="F130" s="128"/>
      <c r="G130" s="128"/>
      <c r="H130" s="128"/>
      <c r="I130" s="128"/>
      <c r="J130" s="129"/>
    </row>
    <row r="131" spans="2:10" ht="16.5" thickBot="1" x14ac:dyDescent="0.3">
      <c r="B131" s="5" t="s">
        <v>19</v>
      </c>
      <c r="C131" s="6" t="s">
        <v>20</v>
      </c>
      <c r="D131" s="7" t="s">
        <v>21</v>
      </c>
      <c r="E131" s="7" t="s">
        <v>22</v>
      </c>
      <c r="F131" s="7" t="s">
        <v>23</v>
      </c>
      <c r="G131" s="7" t="s">
        <v>24</v>
      </c>
      <c r="H131" s="7" t="s">
        <v>25</v>
      </c>
      <c r="I131" s="7" t="s">
        <v>26</v>
      </c>
      <c r="J131" s="7" t="s">
        <v>27</v>
      </c>
    </row>
    <row r="132" spans="2:10" ht="26.25" thickBot="1" x14ac:dyDescent="0.3">
      <c r="B132" s="5" t="s">
        <v>765</v>
      </c>
      <c r="C132" s="6">
        <v>89971</v>
      </c>
      <c r="D132" s="7" t="s">
        <v>45</v>
      </c>
      <c r="E132" s="71" t="s">
        <v>766</v>
      </c>
      <c r="F132" s="7" t="s">
        <v>23</v>
      </c>
      <c r="G132" s="7">
        <v>2</v>
      </c>
      <c r="H132" s="73">
        <v>50.04</v>
      </c>
      <c r="I132" s="73">
        <f t="shared" ref="I132:I156" si="16">H132+(($H$188/100)*H132)</f>
        <v>65.212128000000007</v>
      </c>
      <c r="J132" s="73">
        <f t="shared" ref="J132:J156" si="17">I132*G132</f>
        <v>130.42425600000001</v>
      </c>
    </row>
    <row r="133" spans="2:10" ht="26.25" thickBot="1" x14ac:dyDescent="0.3">
      <c r="B133" s="5" t="s">
        <v>767</v>
      </c>
      <c r="C133" s="6">
        <v>89972</v>
      </c>
      <c r="D133" s="7" t="s">
        <v>45</v>
      </c>
      <c r="E133" s="71" t="s">
        <v>768</v>
      </c>
      <c r="F133" s="7" t="s">
        <v>23</v>
      </c>
      <c r="G133" s="7">
        <v>2</v>
      </c>
      <c r="H133" s="73">
        <v>55.92</v>
      </c>
      <c r="I133" s="73">
        <f t="shared" si="16"/>
        <v>72.874943999999999</v>
      </c>
      <c r="J133" s="73">
        <f t="shared" si="17"/>
        <v>145.749888</v>
      </c>
    </row>
    <row r="134" spans="2:10" ht="16.5" thickBot="1" x14ac:dyDescent="0.3">
      <c r="B134" s="5" t="s">
        <v>769</v>
      </c>
      <c r="C134" s="6">
        <v>94795</v>
      </c>
      <c r="D134" s="7" t="s">
        <v>45</v>
      </c>
      <c r="E134" s="7" t="s">
        <v>770</v>
      </c>
      <c r="F134" s="7" t="s">
        <v>23</v>
      </c>
      <c r="G134" s="7">
        <v>2</v>
      </c>
      <c r="H134" s="73">
        <v>36.32</v>
      </c>
      <c r="I134" s="73">
        <f t="shared" si="16"/>
        <v>47.332224000000004</v>
      </c>
      <c r="J134" s="73">
        <f t="shared" si="17"/>
        <v>94.664448000000007</v>
      </c>
    </row>
    <row r="135" spans="2:10" ht="16.5" thickBot="1" x14ac:dyDescent="0.3">
      <c r="B135" s="5" t="s">
        <v>771</v>
      </c>
      <c r="C135" s="6">
        <v>94796</v>
      </c>
      <c r="D135" s="7" t="s">
        <v>45</v>
      </c>
      <c r="E135" s="7" t="s">
        <v>772</v>
      </c>
      <c r="F135" s="7" t="s">
        <v>23</v>
      </c>
      <c r="G135" s="7">
        <v>2</v>
      </c>
      <c r="H135" s="73">
        <v>42.15</v>
      </c>
      <c r="I135" s="73">
        <f t="shared" si="16"/>
        <v>54.929879999999997</v>
      </c>
      <c r="J135" s="73">
        <f t="shared" si="17"/>
        <v>109.85975999999999</v>
      </c>
    </row>
    <row r="136" spans="2:10" ht="16.5" thickBot="1" x14ac:dyDescent="0.3">
      <c r="B136" s="5" t="s">
        <v>773</v>
      </c>
      <c r="C136" s="6">
        <v>94797</v>
      </c>
      <c r="D136" s="7" t="s">
        <v>45</v>
      </c>
      <c r="E136" s="7" t="s">
        <v>774</v>
      </c>
      <c r="F136" s="7" t="s">
        <v>23</v>
      </c>
      <c r="G136" s="7">
        <v>2</v>
      </c>
      <c r="H136" s="73">
        <v>85.87</v>
      </c>
      <c r="I136" s="73">
        <f t="shared" si="16"/>
        <v>111.90578400000001</v>
      </c>
      <c r="J136" s="73">
        <f t="shared" si="17"/>
        <v>223.81156800000002</v>
      </c>
    </row>
    <row r="137" spans="2:10" ht="16.5" thickBot="1" x14ac:dyDescent="0.3">
      <c r="B137" s="5" t="s">
        <v>775</v>
      </c>
      <c r="C137" s="6">
        <v>94800</v>
      </c>
      <c r="D137" s="7" t="s">
        <v>45</v>
      </c>
      <c r="E137" s="7" t="s">
        <v>776</v>
      </c>
      <c r="F137" s="7" t="s">
        <v>23</v>
      </c>
      <c r="G137" s="7">
        <v>2</v>
      </c>
      <c r="H137" s="73">
        <v>223.68</v>
      </c>
      <c r="I137" s="73">
        <f t="shared" si="16"/>
        <v>291.499776</v>
      </c>
      <c r="J137" s="73">
        <f t="shared" si="17"/>
        <v>582.99955199999999</v>
      </c>
    </row>
    <row r="138" spans="2:10" ht="16.5" thickBot="1" x14ac:dyDescent="0.3">
      <c r="B138" s="5" t="s">
        <v>777</v>
      </c>
      <c r="C138" s="6">
        <v>99635</v>
      </c>
      <c r="D138" s="7" t="s">
        <v>45</v>
      </c>
      <c r="E138" s="7" t="s">
        <v>778</v>
      </c>
      <c r="F138" s="7" t="s">
        <v>23</v>
      </c>
      <c r="G138" s="7">
        <v>2</v>
      </c>
      <c r="H138" s="73">
        <v>315.58</v>
      </c>
      <c r="I138" s="73">
        <f t="shared" si="16"/>
        <v>411.26385599999998</v>
      </c>
      <c r="J138" s="73">
        <f t="shared" si="17"/>
        <v>822.52771199999995</v>
      </c>
    </row>
    <row r="139" spans="2:10" ht="16.5" thickBot="1" x14ac:dyDescent="0.3">
      <c r="B139" s="5" t="s">
        <v>779</v>
      </c>
      <c r="C139" s="6">
        <v>103018</v>
      </c>
      <c r="D139" s="7" t="s">
        <v>45</v>
      </c>
      <c r="E139" s="7" t="s">
        <v>780</v>
      </c>
      <c r="F139" s="7" t="s">
        <v>23</v>
      </c>
      <c r="G139" s="7">
        <v>2</v>
      </c>
      <c r="H139" s="73">
        <v>258.42</v>
      </c>
      <c r="I139" s="73">
        <f t="shared" si="16"/>
        <v>336.77294400000005</v>
      </c>
      <c r="J139" s="73">
        <f t="shared" si="17"/>
        <v>673.5458880000001</v>
      </c>
    </row>
    <row r="140" spans="2:10" ht="16.5" thickBot="1" x14ac:dyDescent="0.3">
      <c r="B140" s="5" t="s">
        <v>781</v>
      </c>
      <c r="C140" s="6">
        <v>103050</v>
      </c>
      <c r="D140" s="7" t="s">
        <v>45</v>
      </c>
      <c r="E140" s="7" t="s">
        <v>782</v>
      </c>
      <c r="F140" s="7" t="s">
        <v>23</v>
      </c>
      <c r="G140" s="7">
        <v>2</v>
      </c>
      <c r="H140" s="73">
        <v>26.19</v>
      </c>
      <c r="I140" s="73">
        <f t="shared" si="16"/>
        <v>34.130808000000002</v>
      </c>
      <c r="J140" s="73">
        <f t="shared" si="17"/>
        <v>68.261616000000004</v>
      </c>
    </row>
    <row r="141" spans="2:10" ht="16.5" thickBot="1" x14ac:dyDescent="0.3">
      <c r="B141" s="5" t="s">
        <v>783</v>
      </c>
      <c r="C141" s="6">
        <v>103051</v>
      </c>
      <c r="D141" s="7" t="s">
        <v>45</v>
      </c>
      <c r="E141" s="7" t="s">
        <v>784</v>
      </c>
      <c r="F141" s="7" t="s">
        <v>23</v>
      </c>
      <c r="G141" s="7">
        <v>2</v>
      </c>
      <c r="H141" s="73">
        <v>31.66</v>
      </c>
      <c r="I141" s="73">
        <f t="shared" si="16"/>
        <v>41.259312000000001</v>
      </c>
      <c r="J141" s="73">
        <f t="shared" si="17"/>
        <v>82.518624000000003</v>
      </c>
    </row>
    <row r="142" spans="2:10" ht="16.5" thickBot="1" x14ac:dyDescent="0.3">
      <c r="B142" s="5" t="s">
        <v>785</v>
      </c>
      <c r="C142" s="6">
        <v>103052</v>
      </c>
      <c r="D142" s="7" t="s">
        <v>45</v>
      </c>
      <c r="E142" s="7" t="s">
        <v>786</v>
      </c>
      <c r="F142" s="7" t="s">
        <v>23</v>
      </c>
      <c r="G142" s="7">
        <v>2</v>
      </c>
      <c r="H142" s="73">
        <v>42.6</v>
      </c>
      <c r="I142" s="73">
        <f t="shared" si="16"/>
        <v>55.51632</v>
      </c>
      <c r="J142" s="73">
        <f t="shared" si="17"/>
        <v>111.03264</v>
      </c>
    </row>
    <row r="143" spans="2:10" ht="16.5" thickBot="1" x14ac:dyDescent="0.3">
      <c r="B143" s="5" t="s">
        <v>787</v>
      </c>
      <c r="C143" s="6">
        <v>90444</v>
      </c>
      <c r="D143" s="7" t="s">
        <v>45</v>
      </c>
      <c r="E143" s="7" t="s">
        <v>788</v>
      </c>
      <c r="F143" s="7" t="s">
        <v>104</v>
      </c>
      <c r="G143" s="7">
        <v>10</v>
      </c>
      <c r="H143" s="73">
        <v>29.53</v>
      </c>
      <c r="I143" s="73">
        <f t="shared" si="16"/>
        <v>38.483496000000002</v>
      </c>
      <c r="J143" s="73">
        <f t="shared" si="17"/>
        <v>384.83496000000002</v>
      </c>
    </row>
    <row r="144" spans="2:10" ht="16.5" thickBot="1" x14ac:dyDescent="0.3">
      <c r="B144" s="5" t="s">
        <v>872</v>
      </c>
      <c r="C144" s="6">
        <v>90445</v>
      </c>
      <c r="D144" s="7" t="s">
        <v>45</v>
      </c>
      <c r="E144" s="7" t="s">
        <v>789</v>
      </c>
      <c r="F144" s="7" t="s">
        <v>104</v>
      </c>
      <c r="G144" s="7">
        <v>10</v>
      </c>
      <c r="H144" s="73">
        <v>31.51</v>
      </c>
      <c r="I144" s="73">
        <f t="shared" si="16"/>
        <v>41.063832000000005</v>
      </c>
      <c r="J144" s="73">
        <f t="shared" si="17"/>
        <v>410.63832000000002</v>
      </c>
    </row>
    <row r="145" spans="2:10" ht="16.5" thickBot="1" x14ac:dyDescent="0.3">
      <c r="B145" s="5" t="s">
        <v>790</v>
      </c>
      <c r="C145" s="6">
        <v>90446</v>
      </c>
      <c r="D145" s="7" t="s">
        <v>45</v>
      </c>
      <c r="E145" s="7" t="s">
        <v>791</v>
      </c>
      <c r="F145" s="7" t="s">
        <v>104</v>
      </c>
      <c r="G145" s="7">
        <v>10</v>
      </c>
      <c r="H145" s="73">
        <v>34.24</v>
      </c>
      <c r="I145" s="73">
        <f t="shared" si="16"/>
        <v>44.621568000000003</v>
      </c>
      <c r="J145" s="73">
        <f t="shared" si="17"/>
        <v>446.21568000000002</v>
      </c>
    </row>
    <row r="146" spans="2:10" ht="16.5" thickBot="1" x14ac:dyDescent="0.3">
      <c r="B146" s="5" t="s">
        <v>792</v>
      </c>
      <c r="C146" s="6">
        <v>90468</v>
      </c>
      <c r="D146" s="7" t="s">
        <v>45</v>
      </c>
      <c r="E146" s="7" t="s">
        <v>793</v>
      </c>
      <c r="F146" s="7" t="s">
        <v>104</v>
      </c>
      <c r="G146" s="7">
        <v>10</v>
      </c>
      <c r="H146" s="73">
        <v>6.28</v>
      </c>
      <c r="I146" s="73">
        <f t="shared" si="16"/>
        <v>8.1840960000000003</v>
      </c>
      <c r="J146" s="73">
        <f t="shared" si="17"/>
        <v>81.840959999999995</v>
      </c>
    </row>
    <row r="147" spans="2:10" ht="26.25" thickBot="1" x14ac:dyDescent="0.3">
      <c r="B147" s="5" t="s">
        <v>794</v>
      </c>
      <c r="C147" s="6">
        <v>90469</v>
      </c>
      <c r="D147" s="7" t="s">
        <v>45</v>
      </c>
      <c r="E147" s="71" t="s">
        <v>795</v>
      </c>
      <c r="F147" s="7" t="s">
        <v>104</v>
      </c>
      <c r="G147" s="7">
        <v>10</v>
      </c>
      <c r="H147" s="73">
        <v>10.050000000000001</v>
      </c>
      <c r="I147" s="73">
        <f t="shared" si="16"/>
        <v>13.097160000000001</v>
      </c>
      <c r="J147" s="73">
        <f t="shared" si="17"/>
        <v>130.9716</v>
      </c>
    </row>
    <row r="148" spans="2:10" ht="16.5" thickBot="1" x14ac:dyDescent="0.3">
      <c r="B148" s="5" t="s">
        <v>796</v>
      </c>
      <c r="C148" s="6">
        <v>90470</v>
      </c>
      <c r="D148" s="7" t="s">
        <v>45</v>
      </c>
      <c r="E148" s="7" t="s">
        <v>797</v>
      </c>
      <c r="F148" s="7" t="s">
        <v>104</v>
      </c>
      <c r="G148" s="7">
        <v>10</v>
      </c>
      <c r="H148" s="73">
        <v>13.8</v>
      </c>
      <c r="I148" s="73">
        <f t="shared" si="16"/>
        <v>17.984160000000003</v>
      </c>
      <c r="J148" s="73">
        <f t="shared" si="17"/>
        <v>179.84160000000003</v>
      </c>
    </row>
    <row r="149" spans="2:10" ht="26.25" thickBot="1" x14ac:dyDescent="0.3">
      <c r="B149" s="5" t="s">
        <v>798</v>
      </c>
      <c r="C149" s="6">
        <v>89797</v>
      </c>
      <c r="D149" s="7" t="s">
        <v>45</v>
      </c>
      <c r="E149" s="71" t="s">
        <v>803</v>
      </c>
      <c r="F149" s="7" t="s">
        <v>23</v>
      </c>
      <c r="G149" s="7">
        <v>2</v>
      </c>
      <c r="H149" s="73">
        <v>53.2</v>
      </c>
      <c r="I149" s="73">
        <f t="shared" si="16"/>
        <v>69.330240000000003</v>
      </c>
      <c r="J149" s="73">
        <f t="shared" si="17"/>
        <v>138.66048000000001</v>
      </c>
    </row>
    <row r="150" spans="2:10" ht="26.25" thickBot="1" x14ac:dyDescent="0.3">
      <c r="B150" s="5" t="s">
        <v>799</v>
      </c>
      <c r="C150" s="6">
        <v>91784</v>
      </c>
      <c r="D150" s="7" t="s">
        <v>45</v>
      </c>
      <c r="E150" s="71" t="s">
        <v>805</v>
      </c>
      <c r="F150" s="7" t="s">
        <v>104</v>
      </c>
      <c r="G150" s="7">
        <v>50</v>
      </c>
      <c r="H150" s="73">
        <v>49.24</v>
      </c>
      <c r="I150" s="73">
        <f t="shared" si="16"/>
        <v>64.169567999999998</v>
      </c>
      <c r="J150" s="73">
        <f t="shared" si="17"/>
        <v>3208.4784</v>
      </c>
    </row>
    <row r="151" spans="2:10" ht="26.25" thickBot="1" x14ac:dyDescent="0.3">
      <c r="B151" s="5" t="s">
        <v>800</v>
      </c>
      <c r="C151" s="6">
        <v>91785</v>
      </c>
      <c r="D151" s="7" t="s">
        <v>45</v>
      </c>
      <c r="E151" s="71" t="s">
        <v>807</v>
      </c>
      <c r="F151" s="7" t="s">
        <v>104</v>
      </c>
      <c r="G151" s="7">
        <v>50</v>
      </c>
      <c r="H151" s="73">
        <v>48.14</v>
      </c>
      <c r="I151" s="73">
        <f t="shared" si="16"/>
        <v>62.736048000000004</v>
      </c>
      <c r="J151" s="73">
        <f t="shared" si="17"/>
        <v>3136.8024</v>
      </c>
    </row>
    <row r="152" spans="2:10" ht="26.25" thickBot="1" x14ac:dyDescent="0.3">
      <c r="B152" s="5" t="s">
        <v>801</v>
      </c>
      <c r="C152" s="6">
        <v>91786</v>
      </c>
      <c r="D152" s="7" t="s">
        <v>45</v>
      </c>
      <c r="E152" s="71" t="s">
        <v>809</v>
      </c>
      <c r="F152" s="7" t="s">
        <v>104</v>
      </c>
      <c r="G152" s="7">
        <v>50</v>
      </c>
      <c r="H152" s="73">
        <v>33.4</v>
      </c>
      <c r="I152" s="73">
        <f t="shared" si="16"/>
        <v>43.526879999999998</v>
      </c>
      <c r="J152" s="73">
        <f t="shared" si="17"/>
        <v>2176.3440000000001</v>
      </c>
    </row>
    <row r="153" spans="2:10" ht="26.25" thickBot="1" x14ac:dyDescent="0.3">
      <c r="B153" s="5" t="s">
        <v>802</v>
      </c>
      <c r="C153" s="6">
        <v>91792</v>
      </c>
      <c r="D153" s="7" t="s">
        <v>45</v>
      </c>
      <c r="E153" s="71" t="s">
        <v>810</v>
      </c>
      <c r="F153" s="7" t="s">
        <v>104</v>
      </c>
      <c r="G153" s="7">
        <v>50</v>
      </c>
      <c r="H153" s="73">
        <v>68.13</v>
      </c>
      <c r="I153" s="73">
        <f t="shared" si="16"/>
        <v>88.787015999999994</v>
      </c>
      <c r="J153" s="73">
        <f t="shared" si="17"/>
        <v>4439.3508000000002</v>
      </c>
    </row>
    <row r="154" spans="2:10" ht="26.25" thickBot="1" x14ac:dyDescent="0.3">
      <c r="B154" s="5" t="s">
        <v>804</v>
      </c>
      <c r="C154" s="6">
        <v>91793</v>
      </c>
      <c r="D154" s="7" t="s">
        <v>45</v>
      </c>
      <c r="E154" s="71" t="s">
        <v>811</v>
      </c>
      <c r="F154" s="7" t="s">
        <v>104</v>
      </c>
      <c r="G154" s="7">
        <v>50</v>
      </c>
      <c r="H154" s="73">
        <v>101.19</v>
      </c>
      <c r="I154" s="73">
        <f t="shared" si="16"/>
        <v>131.87080800000001</v>
      </c>
      <c r="J154" s="73">
        <f t="shared" si="17"/>
        <v>6593.5404000000008</v>
      </c>
    </row>
    <row r="155" spans="2:10" ht="26.25" thickBot="1" x14ac:dyDescent="0.3">
      <c r="B155" s="5" t="s">
        <v>806</v>
      </c>
      <c r="C155" s="6">
        <v>91795</v>
      </c>
      <c r="D155" s="7" t="s">
        <v>45</v>
      </c>
      <c r="E155" s="71" t="s">
        <v>812</v>
      </c>
      <c r="F155" s="7" t="s">
        <v>104</v>
      </c>
      <c r="G155" s="7">
        <v>50</v>
      </c>
      <c r="H155" s="73">
        <v>75</v>
      </c>
      <c r="I155" s="73">
        <f t="shared" si="16"/>
        <v>97.740000000000009</v>
      </c>
      <c r="J155" s="73">
        <f t="shared" si="17"/>
        <v>4887</v>
      </c>
    </row>
    <row r="156" spans="2:10" ht="16.5" thickBot="1" x14ac:dyDescent="0.3">
      <c r="B156" s="5" t="s">
        <v>808</v>
      </c>
      <c r="C156" s="5">
        <v>98115</v>
      </c>
      <c r="D156" s="5" t="s">
        <v>45</v>
      </c>
      <c r="E156" s="72" t="s">
        <v>813</v>
      </c>
      <c r="F156" s="5" t="s">
        <v>23</v>
      </c>
      <c r="G156" s="5">
        <v>5</v>
      </c>
      <c r="H156" s="73">
        <v>98.57</v>
      </c>
      <c r="I156" s="73">
        <f t="shared" si="16"/>
        <v>128.456424</v>
      </c>
      <c r="J156" s="73">
        <f t="shared" si="17"/>
        <v>642.28211999999996</v>
      </c>
    </row>
    <row r="157" spans="2:10" ht="16.5" thickBot="1" x14ac:dyDescent="0.3">
      <c r="B157" s="127" t="s">
        <v>814</v>
      </c>
      <c r="C157" s="128"/>
      <c r="D157" s="128"/>
      <c r="E157" s="128"/>
      <c r="F157" s="128"/>
      <c r="G157" s="128"/>
      <c r="H157" s="128"/>
      <c r="I157" s="128"/>
      <c r="J157" s="129"/>
    </row>
    <row r="158" spans="2:10" ht="16.5" thickBot="1" x14ac:dyDescent="0.3">
      <c r="B158" s="5" t="s">
        <v>19</v>
      </c>
      <c r="C158" s="6" t="s">
        <v>20</v>
      </c>
      <c r="D158" s="7" t="s">
        <v>21</v>
      </c>
      <c r="E158" s="7" t="s">
        <v>22</v>
      </c>
      <c r="F158" s="7" t="s">
        <v>23</v>
      </c>
      <c r="G158" s="7" t="s">
        <v>24</v>
      </c>
      <c r="H158" s="7" t="s">
        <v>25</v>
      </c>
      <c r="I158" s="7" t="s">
        <v>26</v>
      </c>
      <c r="J158" s="7" t="s">
        <v>27</v>
      </c>
    </row>
    <row r="159" spans="2:10" ht="16.5" thickBot="1" x14ac:dyDescent="0.3">
      <c r="B159" s="5" t="s">
        <v>815</v>
      </c>
      <c r="C159" s="6">
        <v>102255</v>
      </c>
      <c r="D159" s="7" t="s">
        <v>45</v>
      </c>
      <c r="E159" s="7" t="s">
        <v>816</v>
      </c>
      <c r="F159" s="7" t="s">
        <v>546</v>
      </c>
      <c r="G159" s="7">
        <v>2</v>
      </c>
      <c r="H159" s="73">
        <v>868.72</v>
      </c>
      <c r="I159" s="73">
        <f t="shared" ref="I159:I169" si="18">H159+(($H$188/100)*H159)</f>
        <v>1132.115904</v>
      </c>
      <c r="J159" s="73">
        <f t="shared" ref="J159:J169" si="19">I159*G159</f>
        <v>2264.231808</v>
      </c>
    </row>
    <row r="160" spans="2:10" ht="16.5" thickBot="1" x14ac:dyDescent="0.3">
      <c r="B160" s="5" t="s">
        <v>817</v>
      </c>
      <c r="C160" s="6">
        <v>100858</v>
      </c>
      <c r="D160" s="7" t="s">
        <v>45</v>
      </c>
      <c r="E160" s="7" t="s">
        <v>818</v>
      </c>
      <c r="F160" s="7" t="s">
        <v>23</v>
      </c>
      <c r="G160" s="7">
        <v>2</v>
      </c>
      <c r="H160" s="73">
        <v>702.63</v>
      </c>
      <c r="I160" s="73">
        <f t="shared" si="18"/>
        <v>915.667416</v>
      </c>
      <c r="J160" s="73">
        <f t="shared" si="19"/>
        <v>1831.334832</v>
      </c>
    </row>
    <row r="161" spans="2:12" ht="26.25" thickBot="1" x14ac:dyDescent="0.3">
      <c r="B161" s="5" t="s">
        <v>819</v>
      </c>
      <c r="C161" s="6">
        <v>86932</v>
      </c>
      <c r="D161" s="7" t="s">
        <v>45</v>
      </c>
      <c r="E161" s="71" t="s">
        <v>820</v>
      </c>
      <c r="F161" s="7" t="s">
        <v>23</v>
      </c>
      <c r="G161" s="7">
        <v>2</v>
      </c>
      <c r="H161" s="73">
        <v>593.78</v>
      </c>
      <c r="I161" s="73">
        <f t="shared" si="18"/>
        <v>773.81409599999995</v>
      </c>
      <c r="J161" s="73">
        <f t="shared" si="19"/>
        <v>1547.6281919999999</v>
      </c>
    </row>
    <row r="162" spans="2:12" ht="26.25" thickBot="1" x14ac:dyDescent="0.3">
      <c r="B162" s="5" t="s">
        <v>821</v>
      </c>
      <c r="C162" s="6">
        <v>86937</v>
      </c>
      <c r="D162" s="7" t="s">
        <v>45</v>
      </c>
      <c r="E162" s="71" t="s">
        <v>822</v>
      </c>
      <c r="F162" s="7" t="s">
        <v>23</v>
      </c>
      <c r="G162" s="7">
        <v>2</v>
      </c>
      <c r="H162" s="73">
        <v>260.20999999999998</v>
      </c>
      <c r="I162" s="73">
        <f t="shared" si="18"/>
        <v>339.10567199999997</v>
      </c>
      <c r="J162" s="73">
        <f t="shared" si="19"/>
        <v>678.21134399999994</v>
      </c>
    </row>
    <row r="163" spans="2:12" ht="16.5" thickBot="1" x14ac:dyDescent="0.3">
      <c r="B163" s="5" t="s">
        <v>823</v>
      </c>
      <c r="C163" s="6">
        <v>86895</v>
      </c>
      <c r="D163" s="7" t="s">
        <v>45</v>
      </c>
      <c r="E163" s="7" t="s">
        <v>824</v>
      </c>
      <c r="F163" s="7" t="s">
        <v>23</v>
      </c>
      <c r="G163" s="7">
        <v>2</v>
      </c>
      <c r="H163" s="73">
        <v>374.88</v>
      </c>
      <c r="I163" s="73">
        <f t="shared" si="18"/>
        <v>488.54361599999999</v>
      </c>
      <c r="J163" s="73">
        <f t="shared" si="19"/>
        <v>977.08723199999997</v>
      </c>
    </row>
    <row r="164" spans="2:12" ht="26.25" thickBot="1" x14ac:dyDescent="0.3">
      <c r="B164" s="5" t="s">
        <v>825</v>
      </c>
      <c r="C164" s="6">
        <v>86920</v>
      </c>
      <c r="D164" s="7" t="s">
        <v>45</v>
      </c>
      <c r="E164" s="71" t="s">
        <v>826</v>
      </c>
      <c r="F164" s="7" t="s">
        <v>23</v>
      </c>
      <c r="G164" s="7">
        <v>2</v>
      </c>
      <c r="H164" s="73">
        <v>842.59</v>
      </c>
      <c r="I164" s="73">
        <f t="shared" si="18"/>
        <v>1098.0632880000001</v>
      </c>
      <c r="J164" s="73">
        <f t="shared" si="19"/>
        <v>2196.1265760000001</v>
      </c>
    </row>
    <row r="165" spans="2:12" ht="16.5" thickBot="1" x14ac:dyDescent="0.3">
      <c r="B165" s="5" t="s">
        <v>827</v>
      </c>
      <c r="C165" s="6">
        <v>86906</v>
      </c>
      <c r="D165" s="7" t="s">
        <v>45</v>
      </c>
      <c r="E165" s="71" t="s">
        <v>828</v>
      </c>
      <c r="F165" s="7" t="s">
        <v>23</v>
      </c>
      <c r="G165" s="7">
        <v>2</v>
      </c>
      <c r="H165" s="73">
        <v>63.42</v>
      </c>
      <c r="I165" s="73">
        <f t="shared" si="18"/>
        <v>82.648944</v>
      </c>
      <c r="J165" s="73">
        <f t="shared" si="19"/>
        <v>165.297888</v>
      </c>
    </row>
    <row r="166" spans="2:12" ht="16.5" thickBot="1" x14ac:dyDescent="0.3">
      <c r="B166" s="5" t="s">
        <v>829</v>
      </c>
      <c r="C166" s="6">
        <v>86909</v>
      </c>
      <c r="D166" s="7" t="s">
        <v>45</v>
      </c>
      <c r="E166" s="71" t="s">
        <v>830</v>
      </c>
      <c r="F166" s="7" t="s">
        <v>23</v>
      </c>
      <c r="G166" s="7">
        <v>2</v>
      </c>
      <c r="H166" s="73">
        <v>110.12</v>
      </c>
      <c r="I166" s="73">
        <f t="shared" si="18"/>
        <v>143.50838400000001</v>
      </c>
      <c r="J166" s="73">
        <f t="shared" si="19"/>
        <v>287.01676800000001</v>
      </c>
    </row>
    <row r="167" spans="2:12" ht="16.5" thickBot="1" x14ac:dyDescent="0.3">
      <c r="B167" s="5" t="s">
        <v>831</v>
      </c>
      <c r="C167" s="6">
        <v>86910</v>
      </c>
      <c r="D167" s="7" t="s">
        <v>45</v>
      </c>
      <c r="E167" s="7" t="s">
        <v>832</v>
      </c>
      <c r="F167" s="7" t="s">
        <v>23</v>
      </c>
      <c r="G167" s="7">
        <v>2</v>
      </c>
      <c r="H167" s="73">
        <v>108.01</v>
      </c>
      <c r="I167" s="73">
        <f t="shared" si="18"/>
        <v>140.75863200000001</v>
      </c>
      <c r="J167" s="73">
        <f t="shared" si="19"/>
        <v>281.51726400000001</v>
      </c>
    </row>
    <row r="168" spans="2:12" ht="16.5" thickBot="1" x14ac:dyDescent="0.3">
      <c r="B168" s="5" t="s">
        <v>833</v>
      </c>
      <c r="C168" s="6">
        <v>86911</v>
      </c>
      <c r="D168" s="7" t="s">
        <v>45</v>
      </c>
      <c r="E168" s="7" t="s">
        <v>834</v>
      </c>
      <c r="F168" s="7" t="s">
        <v>23</v>
      </c>
      <c r="G168" s="7">
        <v>2</v>
      </c>
      <c r="H168" s="73">
        <v>74.25</v>
      </c>
      <c r="I168" s="73">
        <f t="shared" si="18"/>
        <v>96.762600000000006</v>
      </c>
      <c r="J168" s="73">
        <f t="shared" si="19"/>
        <v>193.52520000000001</v>
      </c>
    </row>
    <row r="169" spans="2:12" ht="16.5" thickBot="1" x14ac:dyDescent="0.3">
      <c r="B169" s="5" t="s">
        <v>835</v>
      </c>
      <c r="C169" s="5">
        <v>86914</v>
      </c>
      <c r="D169" s="5" t="s">
        <v>45</v>
      </c>
      <c r="E169" s="72" t="s">
        <v>836</v>
      </c>
      <c r="F169" s="5" t="s">
        <v>23</v>
      </c>
      <c r="G169" s="5">
        <v>2</v>
      </c>
      <c r="H169" s="73">
        <v>83.56</v>
      </c>
      <c r="I169" s="73">
        <f t="shared" si="18"/>
        <v>108.895392</v>
      </c>
      <c r="J169" s="73">
        <f t="shared" si="19"/>
        <v>217.790784</v>
      </c>
    </row>
    <row r="170" spans="2:12" ht="16.5" thickBot="1" x14ac:dyDescent="0.3">
      <c r="B170" s="127" t="s">
        <v>837</v>
      </c>
      <c r="C170" s="128"/>
      <c r="D170" s="128"/>
      <c r="E170" s="128"/>
      <c r="F170" s="128"/>
      <c r="G170" s="128"/>
      <c r="H170" s="128"/>
      <c r="I170" s="128"/>
      <c r="J170" s="129"/>
    </row>
    <row r="171" spans="2:12" ht="16.5" thickBot="1" x14ac:dyDescent="0.3">
      <c r="B171" s="5" t="s">
        <v>19</v>
      </c>
      <c r="C171" s="6" t="s">
        <v>20</v>
      </c>
      <c r="D171" s="7" t="s">
        <v>21</v>
      </c>
      <c r="E171" s="7" t="s">
        <v>22</v>
      </c>
      <c r="F171" s="7" t="s">
        <v>23</v>
      </c>
      <c r="G171" s="7" t="s">
        <v>24</v>
      </c>
      <c r="H171" s="7" t="s">
        <v>25</v>
      </c>
      <c r="I171" s="7" t="s">
        <v>26</v>
      </c>
      <c r="J171" s="7" t="s">
        <v>27</v>
      </c>
    </row>
    <row r="172" spans="2:12" ht="16.5" thickBot="1" x14ac:dyDescent="0.3">
      <c r="B172" s="5" t="s">
        <v>838</v>
      </c>
      <c r="C172" s="6">
        <v>101905</v>
      </c>
      <c r="D172" s="7" t="s">
        <v>45</v>
      </c>
      <c r="E172" s="7" t="s">
        <v>839</v>
      </c>
      <c r="F172" s="7" t="s">
        <v>23</v>
      </c>
      <c r="G172" s="7">
        <v>2</v>
      </c>
      <c r="H172" s="73">
        <v>198.47</v>
      </c>
      <c r="I172" s="73">
        <f t="shared" ref="I172:I174" si="20">H172+(($H$188/100)*H172)</f>
        <v>258.64610399999998</v>
      </c>
      <c r="J172" s="73">
        <f t="shared" ref="J172:J174" si="21">I172*G172</f>
        <v>517.29220799999996</v>
      </c>
    </row>
    <row r="173" spans="2:12" ht="16.5" thickBot="1" x14ac:dyDescent="0.3">
      <c r="B173" s="5" t="s">
        <v>840</v>
      </c>
      <c r="C173" s="6">
        <v>101907</v>
      </c>
      <c r="D173" s="7" t="s">
        <v>45</v>
      </c>
      <c r="E173" s="7" t="s">
        <v>841</v>
      </c>
      <c r="F173" s="7" t="s">
        <v>23</v>
      </c>
      <c r="G173" s="7">
        <v>2</v>
      </c>
      <c r="H173" s="73">
        <v>619.22</v>
      </c>
      <c r="I173" s="73">
        <f t="shared" si="20"/>
        <v>806.96750400000008</v>
      </c>
      <c r="J173" s="73">
        <f t="shared" si="21"/>
        <v>1613.9350080000002</v>
      </c>
    </row>
    <row r="174" spans="2:12" ht="16.5" thickBot="1" x14ac:dyDescent="0.3">
      <c r="B174" s="5" t="s">
        <v>842</v>
      </c>
      <c r="C174" s="6">
        <v>101908</v>
      </c>
      <c r="D174" s="7" t="s">
        <v>45</v>
      </c>
      <c r="E174" s="7" t="s">
        <v>843</v>
      </c>
      <c r="F174" s="7" t="s">
        <v>23</v>
      </c>
      <c r="G174" s="7">
        <v>2</v>
      </c>
      <c r="H174" s="73">
        <v>192.75</v>
      </c>
      <c r="I174" s="73">
        <f t="shared" si="20"/>
        <v>251.1918</v>
      </c>
      <c r="J174" s="73">
        <f t="shared" si="21"/>
        <v>502.3836</v>
      </c>
    </row>
    <row r="175" spans="2:12" ht="16.5" thickBot="1" x14ac:dyDescent="0.3">
      <c r="B175" s="130" t="s">
        <v>844</v>
      </c>
      <c r="C175" s="131"/>
      <c r="D175" s="131"/>
      <c r="E175" s="131"/>
      <c r="F175" s="131"/>
      <c r="G175" s="131"/>
      <c r="H175" s="131"/>
      <c r="I175" s="131"/>
      <c r="J175" s="132"/>
      <c r="L175" s="33"/>
    </row>
    <row r="176" spans="2:12" ht="16.5" thickBot="1" x14ac:dyDescent="0.3">
      <c r="B176" s="5" t="s">
        <v>19</v>
      </c>
      <c r="C176" s="6" t="s">
        <v>20</v>
      </c>
      <c r="D176" s="7" t="s">
        <v>21</v>
      </c>
      <c r="E176" s="7" t="s">
        <v>22</v>
      </c>
      <c r="F176" s="7" t="s">
        <v>23</v>
      </c>
      <c r="G176" s="7" t="s">
        <v>24</v>
      </c>
      <c r="H176" s="7" t="s">
        <v>25</v>
      </c>
      <c r="I176" s="7" t="s">
        <v>26</v>
      </c>
      <c r="J176" s="7" t="s">
        <v>27</v>
      </c>
      <c r="L176" s="33"/>
    </row>
    <row r="177" spans="2:12" s="3" customFormat="1" ht="35.1" customHeight="1" thickBot="1" x14ac:dyDescent="0.3">
      <c r="B177" s="8" t="s">
        <v>845</v>
      </c>
      <c r="C177" s="8">
        <v>1</v>
      </c>
      <c r="D177" s="8" t="s">
        <v>28</v>
      </c>
      <c r="E177" s="42" t="s">
        <v>846</v>
      </c>
      <c r="F177" s="8" t="s">
        <v>546</v>
      </c>
      <c r="G177" s="50">
        <v>5000</v>
      </c>
      <c r="H177" s="41">
        <f>32*M2</f>
        <v>32.597371926849945</v>
      </c>
      <c r="I177" s="41">
        <f t="shared" ref="I177:I180" si="22">H177+(($H$188/100)*H177)</f>
        <v>42.480895095070849</v>
      </c>
      <c r="J177" s="41">
        <f t="shared" ref="J177:J180" si="23">I177*G177</f>
        <v>212404.47547535424</v>
      </c>
      <c r="L177" s="33"/>
    </row>
    <row r="178" spans="2:12" s="3" customFormat="1" ht="35.1" customHeight="1" thickBot="1" x14ac:dyDescent="0.3">
      <c r="B178" s="43" t="s">
        <v>847</v>
      </c>
      <c r="C178" s="44">
        <v>2</v>
      </c>
      <c r="D178" s="44" t="s">
        <v>28</v>
      </c>
      <c r="E178" s="45" t="s">
        <v>848</v>
      </c>
      <c r="F178" s="44" t="s">
        <v>549</v>
      </c>
      <c r="G178" s="44">
        <v>30</v>
      </c>
      <c r="H178" s="41">
        <f>129.35*M2</f>
        <v>131.76468933556376</v>
      </c>
      <c r="I178" s="41">
        <f t="shared" si="22"/>
        <v>171.7157431421067</v>
      </c>
      <c r="J178" s="41">
        <f t="shared" ref="J178:J179" si="24">I178*G178</f>
        <v>5151.4722942632015</v>
      </c>
      <c r="L178" s="46"/>
    </row>
    <row r="179" spans="2:12" s="3" customFormat="1" ht="35.1" customHeight="1" thickBot="1" x14ac:dyDescent="0.3">
      <c r="B179" s="43" t="s">
        <v>849</v>
      </c>
      <c r="C179" s="44">
        <v>3</v>
      </c>
      <c r="D179" s="44" t="s">
        <v>28</v>
      </c>
      <c r="E179" s="45" t="s">
        <v>850</v>
      </c>
      <c r="F179" s="44" t="s">
        <v>549</v>
      </c>
      <c r="G179" s="44">
        <v>50</v>
      </c>
      <c r="H179" s="41">
        <f>70.06*M2</f>
        <v>71.3678711623471</v>
      </c>
      <c r="I179" s="41">
        <f t="shared" si="22"/>
        <v>93.006609698770745</v>
      </c>
      <c r="J179" s="41">
        <f t="shared" si="24"/>
        <v>4650.3304849385377</v>
      </c>
      <c r="L179" s="47"/>
    </row>
    <row r="180" spans="2:12" s="3" customFormat="1" ht="16.5" thickBot="1" x14ac:dyDescent="0.3">
      <c r="B180" s="43" t="s">
        <v>851</v>
      </c>
      <c r="C180" s="44">
        <v>4</v>
      </c>
      <c r="D180" s="44" t="s">
        <v>28</v>
      </c>
      <c r="E180" s="45" t="s">
        <v>852</v>
      </c>
      <c r="F180" s="44" t="s">
        <v>549</v>
      </c>
      <c r="G180" s="44">
        <v>100</v>
      </c>
      <c r="H180" s="41">
        <f>43.12*M2</f>
        <v>43.924958671430296</v>
      </c>
      <c r="I180" s="41">
        <f t="shared" si="22"/>
        <v>57.24300614060796</v>
      </c>
      <c r="J180" s="41">
        <f t="shared" si="23"/>
        <v>5724.3006140607959</v>
      </c>
    </row>
    <row r="181" spans="2:12" s="3" customFormat="1" ht="16.5" thickBot="1" x14ac:dyDescent="0.3">
      <c r="B181" s="136" t="s">
        <v>853</v>
      </c>
      <c r="C181" s="137"/>
      <c r="D181" s="137"/>
      <c r="E181" s="137"/>
      <c r="F181" s="137"/>
      <c r="G181" s="137"/>
      <c r="H181" s="137"/>
      <c r="I181" s="137"/>
      <c r="J181" s="138"/>
    </row>
    <row r="182" spans="2:12" s="3" customFormat="1" ht="16.5" thickBot="1" x14ac:dyDescent="0.3">
      <c r="B182" s="8" t="s">
        <v>19</v>
      </c>
      <c r="C182" s="28" t="s">
        <v>20</v>
      </c>
      <c r="D182" s="29" t="s">
        <v>21</v>
      </c>
      <c r="E182" s="29" t="s">
        <v>22</v>
      </c>
      <c r="F182" s="29" t="s">
        <v>23</v>
      </c>
      <c r="G182" s="29" t="s">
        <v>24</v>
      </c>
      <c r="H182" s="29" t="s">
        <v>25</v>
      </c>
      <c r="I182" s="29" t="s">
        <v>26</v>
      </c>
      <c r="J182" s="29" t="s">
        <v>27</v>
      </c>
    </row>
    <row r="183" spans="2:12" s="3" customFormat="1" ht="16.5" thickBot="1" x14ac:dyDescent="0.3">
      <c r="B183" s="8" t="s">
        <v>854</v>
      </c>
      <c r="C183" s="8">
        <v>5</v>
      </c>
      <c r="D183" s="28" t="s">
        <v>28</v>
      </c>
      <c r="E183" s="8" t="s">
        <v>873</v>
      </c>
      <c r="F183" s="28" t="s">
        <v>23</v>
      </c>
      <c r="G183" s="8">
        <v>20</v>
      </c>
      <c r="H183" s="41">
        <f>185*M2</f>
        <v>188.45355645210125</v>
      </c>
      <c r="I183" s="41">
        <f>H183+(($H$188/100)*H183)</f>
        <v>245.59267476837834</v>
      </c>
      <c r="J183" s="41">
        <f t="shared" ref="J183" si="25">I183*G183</f>
        <v>4911.8534953675671</v>
      </c>
    </row>
    <row r="184" spans="2:12" s="3" customFormat="1" ht="16.5" thickBot="1" x14ac:dyDescent="0.3">
      <c r="B184" s="133" t="s">
        <v>855</v>
      </c>
      <c r="C184" s="134"/>
      <c r="D184" s="134"/>
      <c r="E184" s="134"/>
      <c r="F184" s="134"/>
      <c r="G184" s="134"/>
      <c r="H184" s="134"/>
      <c r="I184" s="134"/>
      <c r="J184" s="135"/>
    </row>
    <row r="185" spans="2:12" s="3" customFormat="1" ht="16.5" thickBot="1" x14ac:dyDescent="0.3">
      <c r="B185" s="8" t="s">
        <v>19</v>
      </c>
      <c r="C185" s="28" t="s">
        <v>20</v>
      </c>
      <c r="D185" s="29" t="s">
        <v>21</v>
      </c>
      <c r="E185" s="29" t="s">
        <v>22</v>
      </c>
      <c r="F185" s="29" t="s">
        <v>23</v>
      </c>
      <c r="G185" s="29" t="s">
        <v>24</v>
      </c>
      <c r="H185" s="29" t="s">
        <v>25</v>
      </c>
      <c r="I185" s="29" t="s">
        <v>26</v>
      </c>
      <c r="J185" s="29" t="s">
        <v>27</v>
      </c>
    </row>
    <row r="186" spans="2:12" s="3" customFormat="1" ht="16.5" thickBot="1" x14ac:dyDescent="0.3">
      <c r="B186" s="8" t="s">
        <v>856</v>
      </c>
      <c r="C186" s="8">
        <v>6</v>
      </c>
      <c r="D186" s="28" t="s">
        <v>28</v>
      </c>
      <c r="E186" s="8" t="s">
        <v>857</v>
      </c>
      <c r="F186" s="28" t="s">
        <v>858</v>
      </c>
      <c r="G186" s="8">
        <v>12</v>
      </c>
      <c r="H186" s="41">
        <v>3570</v>
      </c>
      <c r="I186" s="41">
        <f t="shared" ref="I186" si="26">H186+(($H$188/100)*H186)</f>
        <v>4652.424</v>
      </c>
      <c r="J186" s="41">
        <f t="shared" ref="J186" si="27">I186*G186</f>
        <v>55829.088000000003</v>
      </c>
    </row>
    <row r="187" spans="2:12" ht="16.5" thickBot="1" x14ac:dyDescent="0.3">
      <c r="B187" s="117" t="s">
        <v>859</v>
      </c>
      <c r="C187" s="118"/>
      <c r="D187" s="118"/>
      <c r="E187" s="118"/>
      <c r="F187" s="118"/>
      <c r="G187" s="119"/>
      <c r="H187" s="123" t="s">
        <v>860</v>
      </c>
      <c r="I187" s="124"/>
      <c r="J187" s="10" t="s">
        <v>541</v>
      </c>
    </row>
    <row r="188" spans="2:12" ht="16.5" thickBot="1" x14ac:dyDescent="0.3">
      <c r="B188" s="120"/>
      <c r="C188" s="121"/>
      <c r="D188" s="121"/>
      <c r="E188" s="121"/>
      <c r="F188" s="121"/>
      <c r="G188" s="122"/>
      <c r="H188" s="125">
        <v>30.32</v>
      </c>
      <c r="I188" s="126"/>
      <c r="J188" s="22">
        <f>SUM(J5:J23)+SUM(J26:J30)+SUM(J33:J38)+SUM(J41:J45)+SUM(J48:J53)+SUM(J56:J81)+SUM(J84:J103)+SUM(J106:J108)+SUM(J111:J122)+SUM(J125:J129)+SUM(J132:J156)+SUM(J159:J169)+SUM(J172:J174)+SUM(J177:J180)+J186 +J183</f>
        <v>623943.92078798427</v>
      </c>
    </row>
    <row r="192" spans="2:12" x14ac:dyDescent="0.25">
      <c r="G192" s="31"/>
      <c r="I192" s="11"/>
    </row>
    <row r="193" spans="7:10" x14ac:dyDescent="0.25">
      <c r="G193" s="31"/>
      <c r="I193" s="11"/>
    </row>
    <row r="194" spans="7:10" x14ac:dyDescent="0.25">
      <c r="G194" s="31"/>
    </row>
    <row r="195" spans="7:10" x14ac:dyDescent="0.25">
      <c r="G195" s="32"/>
      <c r="H195" s="31"/>
      <c r="I195" s="11"/>
    </row>
    <row r="196" spans="7:10" x14ac:dyDescent="0.25">
      <c r="G196" s="34"/>
      <c r="H196" s="31"/>
      <c r="J196" s="31"/>
    </row>
    <row r="197" spans="7:10" x14ac:dyDescent="0.25">
      <c r="H197" s="31"/>
      <c r="I197" s="30"/>
      <c r="J197" s="31"/>
    </row>
    <row r="198" spans="7:10" x14ac:dyDescent="0.25">
      <c r="H198" s="32"/>
      <c r="J198" s="31"/>
    </row>
    <row r="199" spans="7:10" x14ac:dyDescent="0.25">
      <c r="J199" s="32"/>
    </row>
    <row r="200" spans="7:10" x14ac:dyDescent="0.25">
      <c r="J200" s="34"/>
    </row>
  </sheetData>
  <autoFilter ref="D1:D194" xr:uid="{1F8A063C-12D4-E54B-B871-1FFC92C434D2}"/>
  <mergeCells count="20">
    <mergeCell ref="B31:J31"/>
    <mergeCell ref="B39:J39"/>
    <mergeCell ref="B46:J46"/>
    <mergeCell ref="B2:J2"/>
    <mergeCell ref="B3:J3"/>
    <mergeCell ref="B24:J24"/>
    <mergeCell ref="B187:G188"/>
    <mergeCell ref="H187:I187"/>
    <mergeCell ref="H188:I188"/>
    <mergeCell ref="B54:J54"/>
    <mergeCell ref="B82:J82"/>
    <mergeCell ref="B104:J104"/>
    <mergeCell ref="B175:J175"/>
    <mergeCell ref="B184:J184"/>
    <mergeCell ref="B109:J109"/>
    <mergeCell ref="B123:J123"/>
    <mergeCell ref="B130:J130"/>
    <mergeCell ref="B157:J157"/>
    <mergeCell ref="B170:J170"/>
    <mergeCell ref="B181:J181"/>
  </mergeCells>
  <phoneticPr fontId="4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Custo dos Postos</vt:lpstr>
      <vt:lpstr>Custo Postos Detalhado</vt:lpstr>
      <vt:lpstr>Custo Insumos - Mat. Repo.</vt:lpstr>
      <vt:lpstr>Serv. Event.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edpp 61833</cp:lastModifiedBy>
  <cp:revision/>
  <dcterms:created xsi:type="dcterms:W3CDTF">2021-10-20T14:48:21Z</dcterms:created>
  <dcterms:modified xsi:type="dcterms:W3CDTF">2023-09-04T21:25:49Z</dcterms:modified>
  <cp:category/>
  <cp:contentStatus/>
</cp:coreProperties>
</file>