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uliano.gessele\Desktop\"/>
    </mc:Choice>
  </mc:AlternateContent>
  <xr:revisionPtr revIDLastSave="0" documentId="13_ncr:1_{A7606070-1657-4946-98ED-52797E3E6CCF}" xr6:coauthVersionLast="47" xr6:coauthVersionMax="47" xr10:uidLastSave="{00000000-0000-0000-0000-000000000000}"/>
  <bookViews>
    <workbookView xWindow="3855" yWindow="2040" windowWidth="21600" windowHeight="11385" xr2:uid="{00000000-000D-0000-FFFF-FFFF00000000}"/>
  </bookViews>
  <sheets>
    <sheet name="PLANILHA ORÇAMENTÁRIA" sheetId="6" r:id="rId1"/>
    <sheet name="BDI" sheetId="4" r:id="rId2"/>
    <sheet name="COMPOSIÇÕES" sheetId="2" r:id="rId3"/>
    <sheet name="COTAÇÕES " sheetId="7" r:id="rId4"/>
    <sheet name="CRONOGRAMA EST." sheetId="8" r:id="rId5"/>
    <sheet name="CRONOGRAMA FÍSICO-F.EST" sheetId="9" r:id="rId6"/>
    <sheet name="ENCARGOS SOCIAIS" sheetId="5" r:id="rId7"/>
    <sheet name="LEVANTAMENTO QUANTITATIVO" sheetId="1" r:id="rId8"/>
  </sheets>
  <externalReferences>
    <externalReference r:id="rId9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9" l="1"/>
  <c r="B7" i="9"/>
  <c r="B4" i="9"/>
  <c r="B7" i="8"/>
  <c r="B6" i="8"/>
  <c r="B5" i="8"/>
  <c r="Q11" i="9"/>
  <c r="Q8" i="9"/>
  <c r="O6" i="9"/>
  <c r="N6" i="9"/>
  <c r="M6" i="9"/>
  <c r="L6" i="9"/>
  <c r="K6" i="9"/>
  <c r="J6" i="9"/>
  <c r="I6" i="9"/>
  <c r="H6" i="9"/>
  <c r="Q5" i="9"/>
  <c r="AI17" i="8"/>
  <c r="AM15" i="8"/>
  <c r="AA13" i="8"/>
  <c r="AE11" i="8"/>
  <c r="B10" i="8"/>
  <c r="B16" i="8"/>
  <c r="B14" i="8"/>
  <c r="B12" i="8"/>
  <c r="G3" i="7"/>
  <c r="F3" i="7"/>
  <c r="F14" i="6"/>
  <c r="B32" i="6"/>
  <c r="B31" i="6"/>
  <c r="B30" i="6"/>
  <c r="L25" i="6"/>
  <c r="H25" i="6"/>
  <c r="I25" i="6" s="1"/>
  <c r="L24" i="6"/>
  <c r="H24" i="6"/>
  <c r="I24" i="6" s="1"/>
  <c r="L23" i="6"/>
  <c r="H23" i="6"/>
  <c r="I23" i="6" s="1"/>
  <c r="L22" i="6"/>
  <c r="H22" i="6"/>
  <c r="I22" i="6" s="1"/>
  <c r="L21" i="6"/>
  <c r="H21" i="6"/>
  <c r="I21" i="6" s="1"/>
  <c r="L20" i="6"/>
  <c r="H20" i="6"/>
  <c r="I20" i="6" s="1"/>
  <c r="H18" i="6"/>
  <c r="I18" i="6" s="1"/>
  <c r="H17" i="6"/>
  <c r="I17" i="6" s="1"/>
  <c r="H16" i="6"/>
  <c r="I16" i="6" s="1"/>
  <c r="L14" i="6"/>
  <c r="H14" i="6"/>
  <c r="I14" i="6" s="1"/>
  <c r="G7" i="6"/>
  <c r="C15" i="8" l="1"/>
  <c r="S15" i="8"/>
  <c r="AI15" i="8"/>
  <c r="G13" i="8"/>
  <c r="AM13" i="8"/>
  <c r="AA11" i="8"/>
  <c r="K11" i="8"/>
  <c r="AI11" i="8"/>
  <c r="W13" i="8"/>
  <c r="K15" i="8"/>
  <c r="S11" i="8"/>
  <c r="AM11" i="8"/>
  <c r="C11" i="8"/>
  <c r="W11" i="8"/>
  <c r="AA15" i="8"/>
  <c r="O13" i="8"/>
  <c r="AE13" i="8"/>
  <c r="G17" i="8"/>
  <c r="W17" i="8"/>
  <c r="AM17" i="8"/>
  <c r="C13" i="8"/>
  <c r="S13" i="8"/>
  <c r="AI13" i="8"/>
  <c r="O15" i="8"/>
  <c r="AE15" i="8"/>
  <c r="K17" i="8"/>
  <c r="AA17" i="8"/>
  <c r="O17" i="8"/>
  <c r="AE17" i="8"/>
  <c r="O11" i="8"/>
  <c r="K13" i="8"/>
  <c r="G15" i="8"/>
  <c r="W15" i="8"/>
  <c r="C17" i="8"/>
  <c r="S17" i="8"/>
  <c r="C31" i="6"/>
  <c r="C7" i="9" s="1"/>
  <c r="L9" i="9" s="1"/>
  <c r="C32" i="6"/>
  <c r="C10" i="9" s="1"/>
  <c r="N12" i="9" s="1"/>
  <c r="M12" i="9" l="1"/>
  <c r="O12" i="9"/>
  <c r="I12" i="9"/>
  <c r="K12" i="9"/>
  <c r="J12" i="9"/>
  <c r="L12" i="9"/>
  <c r="L15" i="9" s="1"/>
  <c r="G12" i="9"/>
  <c r="F12" i="9"/>
  <c r="H12" i="9"/>
  <c r="G9" i="9"/>
  <c r="M9" i="9"/>
  <c r="M15" i="9" s="1"/>
  <c r="F9" i="9"/>
  <c r="J9" i="9"/>
  <c r="J15" i="9" s="1"/>
  <c r="I9" i="9"/>
  <c r="O9" i="9"/>
  <c r="O15" i="9" s="1"/>
  <c r="H9" i="9"/>
  <c r="K9" i="9"/>
  <c r="N9" i="9"/>
  <c r="N15" i="9" s="1"/>
  <c r="AQ15" i="8"/>
  <c r="AQ11" i="8"/>
  <c r="AQ17" i="8"/>
  <c r="AQ13" i="8"/>
  <c r="H26" i="6"/>
  <c r="I26" i="6"/>
  <c r="C30" i="6"/>
  <c r="Q12" i="9" l="1"/>
  <c r="K15" i="9"/>
  <c r="I15" i="9"/>
  <c r="H15" i="9"/>
  <c r="Q9" i="9"/>
  <c r="C33" i="6"/>
  <c r="C4" i="9"/>
  <c r="G6" i="9" l="1"/>
  <c r="G15" i="9" s="1"/>
  <c r="F6" i="9"/>
  <c r="C14" i="9"/>
  <c r="D7" i="9" l="1"/>
  <c r="D10" i="9"/>
  <c r="L14" i="9"/>
  <c r="H14" i="9"/>
  <c r="J14" i="9"/>
  <c r="O14" i="9"/>
  <c r="N14" i="9"/>
  <c r="K14" i="9"/>
  <c r="C16" i="9"/>
  <c r="M14" i="9"/>
  <c r="I14" i="9"/>
  <c r="Q6" i="9"/>
  <c r="F15" i="9"/>
  <c r="G14" i="9"/>
  <c r="D4" i="9"/>
  <c r="F40" i="4"/>
  <c r="I26" i="4"/>
  <c r="H26" i="4"/>
  <c r="G26" i="4"/>
  <c r="D19" i="4"/>
  <c r="F18" i="4"/>
  <c r="F17" i="4"/>
  <c r="F16" i="4"/>
  <c r="F15" i="4"/>
  <c r="F14" i="4"/>
  <c r="I11" i="4"/>
  <c r="C16" i="4" s="1"/>
  <c r="Q15" i="9" l="1"/>
  <c r="F14" i="9"/>
  <c r="F17" i="9"/>
  <c r="E26" i="4"/>
  <c r="G5" i="6"/>
  <c r="C14" i="4"/>
  <c r="C15" i="4"/>
  <c r="C19" i="4"/>
  <c r="Q14" i="9" l="1"/>
  <c r="F16" i="9"/>
  <c r="C17" i="4"/>
  <c r="C18" i="4"/>
  <c r="C24" i="4" l="1"/>
  <c r="C25" i="4" s="1"/>
  <c r="H12" i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0" i="1"/>
  <c r="H10" i="1" s="1"/>
  <c r="G9" i="1"/>
  <c r="H9" i="1" s="1"/>
  <c r="G8" i="1"/>
  <c r="H8" i="1" s="1"/>
  <c r="G7" i="1"/>
  <c r="H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wagnerdeconto</author>
  </authors>
  <commentList>
    <comment ref="D23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A CPRB DEVE SER RETIRADA DA COMPOSIÇÃO DO BDI QUANDO A MELHOR OPÇÃO FOR A UTILIZAÇÃO DA TABELA DE SERVIÇOS SEM DESONERAÇÃO.
</t>
        </r>
      </text>
    </comment>
  </commentList>
</comments>
</file>

<file path=xl/sharedStrings.xml><?xml version="1.0" encoding="utf-8"?>
<sst xmlns="http://schemas.openxmlformats.org/spreadsheetml/2006/main" count="1509" uniqueCount="451">
  <si>
    <t>SALA 1</t>
  </si>
  <si>
    <t>SALA 2</t>
  </si>
  <si>
    <t>SALA 3</t>
  </si>
  <si>
    <t>SALA 4</t>
  </si>
  <si>
    <t>BWC 4</t>
  </si>
  <si>
    <t>*REVESTIMENTO CERÂMICO</t>
  </si>
  <si>
    <t>-</t>
  </si>
  <si>
    <t>LEVANTAMENTO QUANTITATIVO - PINTURA</t>
  </si>
  <si>
    <t>LAVANDERIA</t>
  </si>
  <si>
    <t>*REVESTIMENTO CERÂMICO EM DUAS PAREDES</t>
  </si>
  <si>
    <t>BWC</t>
  </si>
  <si>
    <t>DESCONTOS (m²)</t>
  </si>
  <si>
    <t>PERÍMETRO (m)</t>
  </si>
  <si>
    <t>CÔMODO</t>
  </si>
  <si>
    <t>OBSERVAÇÕES</t>
  </si>
  <si>
    <t>PÉ DIREITO LIVRE (m)</t>
  </si>
  <si>
    <t>COPA</t>
  </si>
  <si>
    <t>SALA ATENDIMENTO</t>
  </si>
  <si>
    <t>ATENDIMENTO</t>
  </si>
  <si>
    <t>ASSESSORAS</t>
  </si>
  <si>
    <t>FOYER</t>
  </si>
  <si>
    <t>SALA DE ESPERA + CIRCULAÇÃO</t>
  </si>
  <si>
    <t>ÁREA PAREDES (m²)</t>
  </si>
  <si>
    <t>ÁREA TETO (m²)</t>
  </si>
  <si>
    <t>FUNDO</t>
  </si>
  <si>
    <t>MASSA NIVELADORA</t>
  </si>
  <si>
    <t>LIMPEZA</t>
  </si>
  <si>
    <t>LIXAR</t>
  </si>
  <si>
    <t>ELIMINAR PÓ</t>
  </si>
  <si>
    <t>TINTA</t>
  </si>
  <si>
    <t>PAREDES</t>
  </si>
  <si>
    <t>TETO</t>
  </si>
  <si>
    <t>FUNDO SELADOR ACRÍLICO</t>
  </si>
  <si>
    <t>superfície deve estar limpa, seca, sem poeira, gordura, graxa, sabão ou bolor antes de qualquer aplicação;</t>
  </si>
  <si>
    <t>TINTA LÁTEX ACRÍLICA EM TETO</t>
  </si>
  <si>
    <t>FUNDO SELADOR ACRÍLICO EM TETO</t>
  </si>
  <si>
    <t>*incluso camada de retoque, além das duas demãos</t>
  </si>
  <si>
    <t>TINTA LÁTEX ACRÍLICA EM PAREDES</t>
  </si>
  <si>
    <t>PINTURAS</t>
  </si>
  <si>
    <t>PINT</t>
  </si>
  <si>
    <t>PINTURA DE PAREDE</t>
  </si>
  <si>
    <t/>
  </si>
  <si>
    <t>88484</t>
  </si>
  <si>
    <t>APLICAÇÃO DE FUNDO SELADOR ACRÍLICO EM TETO, UMA DEMÃO. AF_06/2014</t>
  </si>
  <si>
    <t>M2</t>
  </si>
  <si>
    <t>COLETADO</t>
  </si>
  <si>
    <t>0,00</t>
  </si>
  <si>
    <t>0,0000000</t>
  </si>
  <si>
    <t>CAIXA REFERENCIAL</t>
  </si>
  <si>
    <t>INSUMO</t>
  </si>
  <si>
    <t>6085</t>
  </si>
  <si>
    <t>SELADOR ACRILICO OPACO PREMIUM INTERIOR/EXTERIOR</t>
  </si>
  <si>
    <t>L</t>
  </si>
  <si>
    <t>COMPOSICAO</t>
  </si>
  <si>
    <t>88310</t>
  </si>
  <si>
    <t>PINTOR COM ENCARGOS COMPLEMENTARES</t>
  </si>
  <si>
    <t>H</t>
  </si>
  <si>
    <t>88316</t>
  </si>
  <si>
    <t>SERVENTE COM ENCARGOS COMPLEMENTARES</t>
  </si>
  <si>
    <t>88485</t>
  </si>
  <si>
    <t>APLICAÇÃO DE FUNDO SELADOR ACRÍLICO EM PAREDES, UMA DEMÃO. AF_06/2014</t>
  </si>
  <si>
    <t>88488</t>
  </si>
  <si>
    <t>APLICAÇÃO MANUAL DE PINTURA COM TINTA LÁTEX ACRÍLICA EM TETO, DUAS DEMÃOS. AF_06/2014</t>
  </si>
  <si>
    <t>7356</t>
  </si>
  <si>
    <t>TINTA LATEX ACRILICA PREMIUM, COR BRANCO FOSCO</t>
  </si>
  <si>
    <t>88489</t>
  </si>
  <si>
    <t>APLICAÇÃO MANUAL DE PINTURA COM TINTA LÁTEX ACRÍLICA EM PAREDES, DUAS DEMÃOS. AF_06/2014</t>
  </si>
  <si>
    <t>COEFICIENTE DE REPRESENTATIVIDADE</t>
  </si>
  <si>
    <t>3767</t>
  </si>
  <si>
    <t>LIXA EM FOLHA PARA PAREDE OU MADEIRA, NUMERO 120, COR VERMELHA</t>
  </si>
  <si>
    <t>UN</t>
  </si>
  <si>
    <t>KG</t>
  </si>
  <si>
    <t>88495</t>
  </si>
  <si>
    <t>APLICAÇÃO E LIXAMENTO DE MASSA LÁTEX EM PAREDES, UMA DEMÃO. AF_06/2014</t>
  </si>
  <si>
    <t>43626</t>
  </si>
  <si>
    <t>MASSA CORRIDA PARA SUPERFICIES DE AMBIENTES INTERNOS</t>
  </si>
  <si>
    <t>SERVICOS PRELIMINARES</t>
  </si>
  <si>
    <t>SERP</t>
  </si>
  <si>
    <t>DEMOLICOES/RETIRADAS</t>
  </si>
  <si>
    <t>97640</t>
  </si>
  <si>
    <t>REMOÇÃO DE FORROS DE DRYWALL, PVC E FIBROMINERAL, DE FORMA MANUAL, SEM REAPROVEITAMENTO. AF_12/2017</t>
  </si>
  <si>
    <t>88278</t>
  </si>
  <si>
    <t>MONTADOR DE ESTRUTURA METÁLICA COM ENCARGOS COMPLEMENTARES</t>
  </si>
  <si>
    <t>0,0258000</t>
  </si>
  <si>
    <t>0,0507000</t>
  </si>
  <si>
    <t>REVESTIMENTO E TRATAMENTO DE SUPERFICIES</t>
  </si>
  <si>
    <t>REVE</t>
  </si>
  <si>
    <t>FORRO DE GESSO</t>
  </si>
  <si>
    <t>96114</t>
  </si>
  <si>
    <t>FORRO EM DRYWALL, PARA AMBIENTES COMERCIAIS, INCLUSIVE ESTRUTURA DE FIXAÇÃO. AF_05/2017_P</t>
  </si>
  <si>
    <t>39413</t>
  </si>
  <si>
    <t>PLACA / CHAPA DE GESSO ACARTONADO, STANDARD (ST), COR BRANCA, E = 12,5 MM, 1200 X 2400 MM (L X C)</t>
  </si>
  <si>
    <t>1,0966000</t>
  </si>
  <si>
    <t>39427</t>
  </si>
  <si>
    <t>PERFIL CANALETA, FORMATO C, EM ACO ZINCADO, PARA ESTRUTURA FORRO DRYWALL, E = 0,5 MM, *46 X 18* (L X H), COMPRIMENTO 3 M</t>
  </si>
  <si>
    <t>M</t>
  </si>
  <si>
    <t>3,8510000</t>
  </si>
  <si>
    <t>39430</t>
  </si>
  <si>
    <t>PENDURAL OU PRESILHA REGULADORA, EM ACO GALVANIZADO, COM CORPO, MOLA E REBITE, PARA PERFIL TIPO CANALETA DE ESTRUTURA EM FORROS DRYWALL</t>
  </si>
  <si>
    <t>1,3265000</t>
  </si>
  <si>
    <t>39432</t>
  </si>
  <si>
    <t>FITA DE PAPEL REFORCADA COM LAMINA DE METAL PARA REFORCO DE CANTOS DE CHAPA DE GESSO PARA DRYWALL</t>
  </si>
  <si>
    <t>1,4395000</t>
  </si>
  <si>
    <t>39434</t>
  </si>
  <si>
    <t>MASSA DE REJUNTE EM PO PARA DRYWALL, A BASE DE GESSO, SECAGEM RAPIDA, PARA TRATAMENTO DE JUNTAS DE CHAPA DE GESSO (NECESSITA ADICAO DE AGUA)</t>
  </si>
  <si>
    <t>0,5202000</t>
  </si>
  <si>
    <t>39435</t>
  </si>
  <si>
    <t>PARAFUSO DRY WALL, EM ACO FOSFATIZADO, CABECA TROMBETA E PONTA AGULHA (TA), COMPRIMENTO 25 MM</t>
  </si>
  <si>
    <t>7,9740000</t>
  </si>
  <si>
    <t>39443</t>
  </si>
  <si>
    <t>PARAFUSO DRY WALL, EM ACO ZINCADO, CABECA LENTILHA E PONTA BROCA (LB), LARGURA 4,2 MM, COMPRIMENTO 13 MM</t>
  </si>
  <si>
    <t>2,1912000</t>
  </si>
  <si>
    <t>40547</t>
  </si>
  <si>
    <t>PARAFUSO ZINCADO, AUTOBROCANTE, FLANGEADO, 4,2 MM X 19 MM</t>
  </si>
  <si>
    <t>CENTO</t>
  </si>
  <si>
    <t>0,0132000</t>
  </si>
  <si>
    <t>43131</t>
  </si>
  <si>
    <t>ARAME GALVANIZADO 6 BWG, D = 5,16 MM (0,157 KG/M), OU 8 BWG, D = 4,19 MM (0,101 KG/M), OU 10 BWG, D = 3,40 MM (0,0713 KG/M)</t>
  </si>
  <si>
    <t>0,0426000</t>
  </si>
  <si>
    <t>0,3628000</t>
  </si>
  <si>
    <t>88494</t>
  </si>
  <si>
    <t>APLICAÇÃO E LIXAMENTO DE MASSA LÁTEX EM TETO, UMA DEMÃO. AF_06/2014</t>
  </si>
  <si>
    <t>Contratante:</t>
  </si>
  <si>
    <t>Defensoria Pública do Estado do Paraná</t>
  </si>
  <si>
    <t>Autor:</t>
  </si>
  <si>
    <t>Eng. Rossana Aparecida Liberato Lessa</t>
  </si>
  <si>
    <t>Descrição da obra/serviço:</t>
  </si>
  <si>
    <t>BDI</t>
  </si>
  <si>
    <t>Revisão</t>
  </si>
  <si>
    <t>Referência:</t>
  </si>
  <si>
    <t>Data da emissão</t>
  </si>
  <si>
    <t>Data-base</t>
  </si>
  <si>
    <t>ITEM</t>
  </si>
  <si>
    <t>DESCRIÇÃO</t>
  </si>
  <si>
    <t>SISTEMA REFERENCIAL</t>
  </si>
  <si>
    <t>CÓDIGO</t>
  </si>
  <si>
    <t>UNID.</t>
  </si>
  <si>
    <t>QUANTIDADE</t>
  </si>
  <si>
    <t>PREÇO EM REAIS</t>
  </si>
  <si>
    <t>UNITÁRIO</t>
  </si>
  <si>
    <t>TOTAL</t>
  </si>
  <si>
    <t>1.1</t>
  </si>
  <si>
    <t>SINAPI</t>
  </si>
  <si>
    <t>1.2</t>
  </si>
  <si>
    <t>1.3</t>
  </si>
  <si>
    <t>UNID</t>
  </si>
  <si>
    <t>COTAÇÃO</t>
  </si>
  <si>
    <t>DEFENSORIA PÚBLICA DO ESTADO DO PARANÁ</t>
  </si>
  <si>
    <t>COMPOSIÇÃO DE BDI PARA EDIFICAÇÕES</t>
  </si>
  <si>
    <t>CUSTO TOTAL DO SERVIÇO (R$):</t>
  </si>
  <si>
    <t>DISCRIMINAÇÃO</t>
  </si>
  <si>
    <t>VALOR (R$)</t>
  </si>
  <si>
    <t>TAXA (%)</t>
  </si>
  <si>
    <t>OBSERVAÇÃO</t>
  </si>
  <si>
    <t>SITUAÇÃO DO INTERVALO ADMISSIVEL</t>
  </si>
  <si>
    <t>PARCELAS DO BDI (%)</t>
  </si>
  <si>
    <t>1 Quartil</t>
  </si>
  <si>
    <t xml:space="preserve">Médio </t>
  </si>
  <si>
    <t>3 Quartil</t>
  </si>
  <si>
    <t>AC - ADMINISTRAÇÃO CENTRAL</t>
  </si>
  <si>
    <t>AC</t>
  </si>
  <si>
    <t>ADMINISTRAÇÃO CENTRAL</t>
  </si>
  <si>
    <t>SG - SEGUROS + GARANTIA</t>
  </si>
  <si>
    <t>SG</t>
  </si>
  <si>
    <t>SEGUROS + GARANTIA</t>
  </si>
  <si>
    <t>R - RISCOS</t>
  </si>
  <si>
    <t>R</t>
  </si>
  <si>
    <t>RISCOS</t>
  </si>
  <si>
    <t>DF - DESPESAS FINANCEIRAS</t>
  </si>
  <si>
    <t>DF</t>
  </si>
  <si>
    <t>DESPESAS FINANCEIRAS</t>
  </si>
  <si>
    <t>L - LUCRO BRUTO</t>
  </si>
  <si>
    <t>LUCRO BRUTO</t>
  </si>
  <si>
    <t>I - IMPOSTOS</t>
  </si>
  <si>
    <t>I</t>
  </si>
  <si>
    <t>IMPOSTOS</t>
  </si>
  <si>
    <t>6.1</t>
  </si>
  <si>
    <t>PIS</t>
  </si>
  <si>
    <t>6.2</t>
  </si>
  <si>
    <t>COFINS</t>
  </si>
  <si>
    <t>6.3</t>
  </si>
  <si>
    <t>ISS (CONFORME LEGISLAÇÃO MUNICIPAL)</t>
  </si>
  <si>
    <t>6.4</t>
  </si>
  <si>
    <t>CONTRIB.PREV. SOBRE REC. BRUTA - CPRB</t>
  </si>
  <si>
    <t>TOTAL DO BDI (R$)</t>
  </si>
  <si>
    <t>Parâmetros do Acórdão 2.622/2013 - Plenário</t>
  </si>
  <si>
    <t>PREÇO DE VENDA (R$)</t>
  </si>
  <si>
    <t>Sem CPRB</t>
  </si>
  <si>
    <t>BDI (%)</t>
  </si>
  <si>
    <t>Com CPRB</t>
  </si>
  <si>
    <t>Equação Acordão TCU 2.622/2013 - Plenário</t>
  </si>
  <si>
    <t>Onde:</t>
  </si>
  <si>
    <t>AC: taxa de administração central;</t>
  </si>
  <si>
    <t>S: taxa de seguros;</t>
  </si>
  <si>
    <t>G: taxa de garantias;</t>
  </si>
  <si>
    <t>R: taxa de riscos;</t>
  </si>
  <si>
    <t>DF: taxa de despesas financeiras;</t>
  </si>
  <si>
    <t>L: taxa de lucro/remuneração;</t>
  </si>
  <si>
    <t>I: taxa de incidência de impostos (PIS, COFINS, ISS, CPRB).</t>
  </si>
  <si>
    <t>Responsável Técnico</t>
  </si>
  <si>
    <t>Carimbo e Assinatura</t>
  </si>
  <si>
    <t>ENCARGOS SOCIAIS SOBRE CUSTOS DA MÃO DE OBRA HORISTA E MENSALISTA</t>
  </si>
  <si>
    <t>Resolução Conjunta SEIL/PRED N° 003/2019</t>
  </si>
  <si>
    <t>Vigência a partir de: MAIO/2019</t>
  </si>
  <si>
    <t>ENCARGOS SOCIAIS SOBRE A MÃO DE OBRA (COM DESONERAÇÃO)</t>
  </si>
  <si>
    <t>HORISTA %</t>
  </si>
  <si>
    <t>MENSALISTA %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</si>
  <si>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</si>
  <si>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</si>
  <si>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</si>
  <si>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</si>
  <si>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</si>
  <si>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</si>
  <si>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</si>
  <si>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</si>
  <si>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</si>
  <si>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</si>
  <si>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</si>
  <si>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</si>
  <si>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</si>
  <si>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</si>
  <si>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</si>
  <si>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</si>
  <si>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</si>
  <si>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</si>
  <si>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</si>
  <si>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</si>
  <si>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</si>
  <si>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</si>
  <si>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</si>
  <si>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</si>
  <si>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Não incide</t>
  </si>
  <si>
    <t>B2</t>
  </si>
  <si>
    <t>Feriados</t>
  </si>
  <si>
    <t>B3</t>
  </si>
  <si>
    <t>Auxílio-Enfermidade</t>
  </si>
  <si>
    <t>B4</t>
  </si>
  <si>
    <t>13°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</si>
  <si>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</si>
  <si>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</si>
  <si>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</si>
  <si>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</si>
  <si>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</si>
  <si>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</si>
  <si>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</si>
  <si>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</si>
  <si>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</si>
  <si>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</si>
  <si>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</si>
  <si>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</si>
  <si>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</si>
  <si>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Total dos Encargos Sociais que recebem incidência de A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</si>
  <si>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</si>
  <si>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</si>
  <si>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</si>
  <si>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</si>
  <si>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</si>
  <si>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</si>
  <si>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</si>
  <si>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</si>
  <si>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</si>
  <si>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</si>
  <si>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</si>
  <si>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</si>
  <si>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 de A</t>
  </si>
  <si>
    <t>GRUPO D</t>
  </si>
  <si>
    <t>D1</t>
  </si>
  <si>
    <t>Reincidência do Grupo A sobre o Grupo B</t>
  </si>
  <si>
    <t>D2</t>
  </si>
  <si>
    <t>Reincidência do Grupo A sobre Aviso Prévio Trabalhado e</t>
  </si>
  <si>
    <t>Reincidência do FGTS sobre Aviso Prévio Indenizado</t>
  </si>
  <si>
    <t>D</t>
  </si>
  <si>
    <t>Total de Reincidências de um grupo sobre o outro</t>
  </si>
  <si>
    <t>TOTAL (A+B+C+D)</t>
  </si>
  <si>
    <t>Fonte: Informação Dias de Chuva - INMET</t>
  </si>
  <si>
    <t>https://www.disfoil.com.br/alcapao-de-metal-para-drywall-30-x-30-cm-branco?utm_source=GoogleShopping&amp;utm_medium=CPC&amp;utm_campaign=por-metro&amp;mprice=64.88&amp;gclid=Cj0KCQjw1tGUBhDXARIsAIJx01kvGQulffgkk0qZ7C7BS4HiyDAS70cwdSi2LwxqOafj750LVrSyAfUaAr4xEALw_wcB</t>
  </si>
  <si>
    <t>https://www.atitudegesso.com.br/alcapao-30x30cm-c/tampa-metalica-p/forro</t>
  </si>
  <si>
    <t>PAREDE COM PLACAS DE GESSO ACARTONADO (DRYWALL), PARA USO INTERNO, COM DUAS FACES SIMPLES E ESTRUTURA METÁLICA COM GUIAS SIMPLES, SEM VÃOS. AF_06/2017_P</t>
  </si>
  <si>
    <t>Contratação de empresa para execução de reparos em drywall e pintura da sede de Umuarama</t>
  </si>
  <si>
    <t>MASSA LÁTEX</t>
  </si>
  <si>
    <t>https://www.pontofrio.com.br/alcapao-de-metal-branco-30x30cm-cosifer-1546754776/p/1546754776?utm_medium=cpc&amp;utm_source=google_freelisting&amp;IdSku=1546754776&amp;idLojista=38550&amp;tipoLojista=3P</t>
  </si>
  <si>
    <t>PLANILHA ORÇAMENTÁRIA ESTIMATIVA - DEFENSORIA PÚBLICA DO PARANÁ</t>
  </si>
  <si>
    <t>Justificativas</t>
  </si>
  <si>
    <t>CREA/PR:</t>
  </si>
  <si>
    <t>SC-1388973/D</t>
  </si>
  <si>
    <t>BDI alterado para 26,01% (mínimo do Acórdão 2622 TCU)</t>
  </si>
  <si>
    <t>*todos os insumos obtidos por cotação, foram recotados na época de atualização deste orçamento</t>
  </si>
  <si>
    <t>TOTAL+BDI</t>
  </si>
  <si>
    <t>ADEQUAÇÃO CIVIL</t>
  </si>
  <si>
    <t>1.1.1</t>
  </si>
  <si>
    <t>conferência de quantitativos pelo projeto realizadas por mim, pequena diferença</t>
  </si>
  <si>
    <t>1.2.1</t>
  </si>
  <si>
    <t>1.2.2</t>
  </si>
  <si>
    <t>1.2.3</t>
  </si>
  <si>
    <t>ADEQUAÇÃO CIVIL - PINTURA</t>
  </si>
  <si>
    <t>1.3.1</t>
  </si>
  <si>
    <t>1.3.2</t>
  </si>
  <si>
    <t>1.3.3</t>
  </si>
  <si>
    <t>1.3.4</t>
  </si>
  <si>
    <t>1.3.5</t>
  </si>
  <si>
    <t>na versão inicial do orçamento de 20/4, havia sido considerada a pintura de apenas uma face</t>
  </si>
  <si>
    <t>EQUIPE DE 2 PINTORES</t>
  </si>
  <si>
    <t>1.3.6</t>
  </si>
  <si>
    <t>RESUMO DO ORÇAMENTO</t>
  </si>
  <si>
    <t>TOTAL GERAL</t>
  </si>
  <si>
    <t>ADEQUAÇÃO CIVIL - PAREDES</t>
  </si>
  <si>
    <t>ADEQUAÇÃO CIVIL - FORROS</t>
  </si>
  <si>
    <t xml:space="preserve">COTAÇÕES </t>
  </si>
  <si>
    <t>Item</t>
  </si>
  <si>
    <t>Descrição</t>
  </si>
  <si>
    <t>Pesquisa em sítios eletrônicos</t>
  </si>
  <si>
    <t>Valor</t>
  </si>
  <si>
    <t>Unid</t>
  </si>
  <si>
    <t>NC</t>
  </si>
  <si>
    <t>Média</t>
  </si>
  <si>
    <t>Data</t>
  </si>
  <si>
    <t>COT. 001</t>
  </si>
  <si>
    <t>ALÇAPÃO DE METAL COM TAMPA PARA FORRO DE DRYWALL - 30x30cm</t>
  </si>
  <si>
    <t>CRONOGRAMA ESTIMATIVO</t>
  </si>
  <si>
    <t>A REFORMAR</t>
  </si>
  <si>
    <t>ETAPAS</t>
  </si>
  <si>
    <t>MESES</t>
  </si>
  <si>
    <t>GERAL</t>
  </si>
  <si>
    <t>TOTAIS (semanas)</t>
  </si>
  <si>
    <t>CRONOGRAMA FÍSICO-FINANCEIRO ESTIMATIVO</t>
  </si>
  <si>
    <t>TOTAL (R$)</t>
  </si>
  <si>
    <t xml:space="preserve">TOTAL (%) 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</si>
  <si>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</si>
  <si>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</si>
  <si>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</si>
  <si>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</si>
  <si>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</si>
  <si>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</si>
  <si>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</si>
  <si>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</si>
  <si>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</si>
  <si>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</si>
  <si>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ACUMULADO</t>
  </si>
  <si>
    <t>VALORES TOTAIS</t>
  </si>
  <si>
    <t>%</t>
  </si>
  <si>
    <t>R$</t>
  </si>
  <si>
    <t>VALORES ACUMULADOS</t>
  </si>
  <si>
    <t>REPAROS E PINTURA UMUARAMA</t>
  </si>
  <si>
    <t>6,42</t>
  </si>
  <si>
    <t>FORRO EM DRYWALL, PARA AMBIENTES COMERCIAIS, INCLUSIVE ESTRUTURA DE FIXAÇÃO. AF_05/2017_PS</t>
  </si>
  <si>
    <t xml:space="preserve">Tabela SINAPI com desoneração de maio/2023 </t>
  </si>
  <si>
    <t>FUNDO SELADOR ACRÍLICO, APLICAÇÃO MANUAL EM TETO, UMA DEMÃO. AF_04/2023</t>
  </si>
  <si>
    <t>5,19</t>
  </si>
  <si>
    <t>2,44</t>
  </si>
  <si>
    <t>47,0588235</t>
  </si>
  <si>
    <t>2,75</t>
  </si>
  <si>
    <t>52,9411765</t>
  </si>
  <si>
    <t>0,1666000</t>
  </si>
  <si>
    <t>10,14</t>
  </si>
  <si>
    <t>1,68</t>
  </si>
  <si>
    <t>0,0927000</t>
  </si>
  <si>
    <t>30,36</t>
  </si>
  <si>
    <t>2,81</t>
  </si>
  <si>
    <t>0,0309000</t>
  </si>
  <si>
    <t>22,72</t>
  </si>
  <si>
    <t>0,70</t>
  </si>
  <si>
    <t>FUNDO SELADOR ACRÍLICO, APLICAÇÃO MANUAL EM PAREDE, UMA DEMÃO. AF_04/2023</t>
  </si>
  <si>
    <t>4,20</t>
  </si>
  <si>
    <t>1,74</t>
  </si>
  <si>
    <t>41,6464891</t>
  </si>
  <si>
    <t>2,46</t>
  </si>
  <si>
    <t>58,3535109</t>
  </si>
  <si>
    <t>0,0666000</t>
  </si>
  <si>
    <t>2,02</t>
  </si>
  <si>
    <t>0,0222000</t>
  </si>
  <si>
    <t>0,50</t>
  </si>
  <si>
    <t>PINTURA LÁTEX ACRÍLICA PREMIUM, APLICAÇÃO MANUAL EM TETO, DUAS DEMÃOS. AF_04/2023</t>
  </si>
  <si>
    <t>14,99</t>
  </si>
  <si>
    <t>5,94</t>
  </si>
  <si>
    <t>39,6517079</t>
  </si>
  <si>
    <t>9,05</t>
  </si>
  <si>
    <t>60,3482921</t>
  </si>
  <si>
    <t>0,2285000</t>
  </si>
  <si>
    <t>27,99</t>
  </si>
  <si>
    <t>6,39</t>
  </si>
  <si>
    <t>0,2270000</t>
  </si>
  <si>
    <t>6,89</t>
  </si>
  <si>
    <t>0,0757000</t>
  </si>
  <si>
    <t>1,71</t>
  </si>
  <si>
    <t>PINTURA LÁTEX ACRÍLICA PREMIUM, APLICAÇÃO MANUAL EM PAREDES, DUAS DEMÃOS. AF_04/2023</t>
  </si>
  <si>
    <t>12,57</t>
  </si>
  <si>
    <t>4,26</t>
  </si>
  <si>
    <t>33,9200000</t>
  </si>
  <si>
    <t>8,31</t>
  </si>
  <si>
    <t>66,0800000</t>
  </si>
  <si>
    <t>0,1631000</t>
  </si>
  <si>
    <t>4,95</t>
  </si>
  <si>
    <t>0,0544000</t>
  </si>
  <si>
    <t>1,23</t>
  </si>
  <si>
    <t>EMASSAMENTO COM MASSA LÁTEX, APLICAÇÃO EM TETO, UMA DEMÃO, LIXAMENTO MANUAL. AF_04/2023</t>
  </si>
  <si>
    <t>22,90</t>
  </si>
  <si>
    <t>13,25</t>
  </si>
  <si>
    <t>57,8186597</t>
  </si>
  <si>
    <t>9,65</t>
  </si>
  <si>
    <t>42,1813403</t>
  </si>
  <si>
    <t>0,0401000</t>
  </si>
  <si>
    <t>0,06</t>
  </si>
  <si>
    <t>0,7288000</t>
  </si>
  <si>
    <t>5,05</t>
  </si>
  <si>
    <t>3,68</t>
  </si>
  <si>
    <t>0,5054000</t>
  </si>
  <si>
    <t>15,34</t>
  </si>
  <si>
    <t>0,1685000</t>
  </si>
  <si>
    <t>3,82</t>
  </si>
  <si>
    <t>EMASSAMENTO COM MASSA LÁTEX, APLICAÇÃO EM PAREDE, UMA DEMÃO, LIXAMENTO MANUAL. AF_04/2023</t>
  </si>
  <si>
    <t>13,06</t>
  </si>
  <si>
    <t>49,2307692</t>
  </si>
  <si>
    <t>6,64</t>
  </si>
  <si>
    <t>50,7692308</t>
  </si>
  <si>
    <t>0,2459000</t>
  </si>
  <si>
    <t>7,46</t>
  </si>
  <si>
    <t>0,0820000</t>
  </si>
  <si>
    <t>1,86</t>
  </si>
  <si>
    <t>1,83</t>
  </si>
  <si>
    <t>1,30</t>
  </si>
  <si>
    <t>71,0227273</t>
  </si>
  <si>
    <t>0,53</t>
  </si>
  <si>
    <t>28,9772727</t>
  </si>
  <si>
    <t>26,52</t>
  </si>
  <si>
    <t>0,68</t>
  </si>
  <si>
    <t>1,15</t>
  </si>
  <si>
    <t>76,48</t>
  </si>
  <si>
    <t>12,63</t>
  </si>
  <si>
    <t>16,5270871</t>
  </si>
  <si>
    <t>63,85</t>
  </si>
  <si>
    <t>83,4729129</t>
  </si>
  <si>
    <t>19,65</t>
  </si>
  <si>
    <t>21,54</t>
  </si>
  <si>
    <t>6,50</t>
  </si>
  <si>
    <t>25,03</t>
  </si>
  <si>
    <t>2,45</t>
  </si>
  <si>
    <t>3,24</t>
  </si>
  <si>
    <t>2,72</t>
  </si>
  <si>
    <t>3,91</t>
  </si>
  <si>
    <t>3,40</t>
  </si>
  <si>
    <t>1,76</t>
  </si>
  <si>
    <t>0,11</t>
  </si>
  <si>
    <t>0,87</t>
  </si>
  <si>
    <t>0,26</t>
  </si>
  <si>
    <t>0,56</t>
  </si>
  <si>
    <t>29,41</t>
  </si>
  <si>
    <t>0,38</t>
  </si>
  <si>
    <t>31,34</t>
  </si>
  <si>
    <t>1,33</t>
  </si>
  <si>
    <t>9,62</t>
  </si>
  <si>
    <t>8,24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</si>
</sst>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"/>
    <numFmt numFmtId="166" formatCode="_(&quot;R$&quot;* #,##0.00_);_(&quot;R$&quot;* \(#,##0.00\);_(&quot;R$&quot;* &quot;-&quot;??_);_(@_)"/>
    <numFmt numFmtId="167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Courier New"/>
      <family val="3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Courier New"/>
    </font>
  </fonts>
  <fills count="2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6" fillId="0" borderId="0"/>
    <xf numFmtId="0" fontId="2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68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2" fillId="0" borderId="0" xfId="0" applyFont="1"/>
    <xf numFmtId="2" fontId="0" fillId="0" borderId="0" xfId="0" applyNumberFormat="1"/>
    <xf numFmtId="164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165" fontId="0" fillId="0" borderId="0" xfId="1" applyNumberFormat="1" applyFont="1" applyBorder="1" applyAlignment="1">
      <alignment wrapText="1"/>
    </xf>
    <xf numFmtId="14" fontId="0" fillId="0" borderId="0" xfId="1" applyNumberFormat="1" applyFont="1" applyBorder="1" applyAlignment="1">
      <alignment wrapText="1"/>
    </xf>
    <xf numFmtId="17" fontId="0" fillId="0" borderId="0" xfId="1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 wrapText="1"/>
    </xf>
    <xf numFmtId="164" fontId="0" fillId="0" borderId="1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3" borderId="0" xfId="3" applyFill="1"/>
    <xf numFmtId="0" fontId="8" fillId="3" borderId="0" xfId="3" applyFill="1" applyAlignment="1">
      <alignment horizontal="center"/>
    </xf>
    <xf numFmtId="0" fontId="10" fillId="4" borderId="0" xfId="0" applyFont="1" applyFill="1" applyAlignment="1" applyProtection="1">
      <alignment horizontal="left"/>
      <protection locked="0"/>
    </xf>
    <xf numFmtId="0" fontId="11" fillId="4" borderId="0" xfId="0" applyFont="1" applyFill="1" applyAlignment="1" applyProtection="1">
      <alignment horizontal="right"/>
      <protection locked="0"/>
    </xf>
    <xf numFmtId="0" fontId="11" fillId="4" borderId="0" xfId="0" applyFont="1" applyFill="1" applyAlignment="1">
      <alignment horizontal="left"/>
    </xf>
    <xf numFmtId="0" fontId="12" fillId="3" borderId="0" xfId="3" applyFont="1" applyFill="1"/>
    <xf numFmtId="166" fontId="8" fillId="6" borderId="15" xfId="4" applyFont="1" applyFill="1" applyBorder="1" applyAlignment="1">
      <alignment horizontal="center"/>
    </xf>
    <xf numFmtId="0" fontId="8" fillId="0" borderId="0" xfId="3"/>
    <xf numFmtId="0" fontId="8" fillId="0" borderId="0" xfId="3" applyAlignment="1">
      <alignment vertical="center"/>
    </xf>
    <xf numFmtId="0" fontId="8" fillId="0" borderId="15" xfId="3" applyBorder="1" applyAlignment="1">
      <alignment horizontal="center" vertical="center"/>
    </xf>
    <xf numFmtId="0" fontId="8" fillId="0" borderId="15" xfId="3" applyBorder="1" applyAlignment="1">
      <alignment horizontal="center"/>
    </xf>
    <xf numFmtId="0" fontId="8" fillId="5" borderId="15" xfId="3" applyFill="1" applyBorder="1"/>
    <xf numFmtId="166" fontId="8" fillId="5" borderId="15" xfId="3" applyNumberFormat="1" applyFill="1" applyBorder="1" applyAlignment="1">
      <alignment horizontal="center"/>
    </xf>
    <xf numFmtId="10" fontId="8" fillId="7" borderId="15" xfId="3" applyNumberFormat="1" applyFill="1" applyBorder="1" applyAlignment="1">
      <alignment horizontal="center"/>
    </xf>
    <xf numFmtId="10" fontId="8" fillId="0" borderId="15" xfId="5" applyNumberFormat="1" applyFont="1" applyBorder="1" applyAlignment="1">
      <alignment horizontal="center"/>
    </xf>
    <xf numFmtId="10" fontId="8" fillId="7" borderId="15" xfId="5" applyNumberFormat="1" applyFont="1" applyFill="1" applyBorder="1" applyAlignment="1">
      <alignment horizontal="center"/>
    </xf>
    <xf numFmtId="0" fontId="8" fillId="5" borderId="15" xfId="3" applyFill="1" applyBorder="1" applyAlignment="1">
      <alignment horizontal="left"/>
    </xf>
    <xf numFmtId="166" fontId="8" fillId="5" borderId="15" xfId="4" applyFont="1" applyFill="1" applyBorder="1" applyAlignment="1">
      <alignment horizontal="center"/>
    </xf>
    <xf numFmtId="10" fontId="8" fillId="5" borderId="15" xfId="5" applyNumberFormat="1" applyFont="1" applyFill="1" applyBorder="1" applyAlignment="1">
      <alignment horizontal="center"/>
    </xf>
    <xf numFmtId="0" fontId="8" fillId="3" borderId="17" xfId="3" applyFill="1" applyBorder="1" applyAlignment="1">
      <alignment horizontal="center"/>
    </xf>
    <xf numFmtId="10" fontId="8" fillId="3" borderId="0" xfId="3" applyNumberFormat="1" applyFill="1"/>
    <xf numFmtId="10" fontId="8" fillId="3" borderId="18" xfId="3" applyNumberFormat="1" applyFill="1" applyBorder="1"/>
    <xf numFmtId="0" fontId="8" fillId="0" borderId="15" xfId="3" applyBorder="1" applyAlignment="1">
      <alignment horizontal="left" indent="5"/>
    </xf>
    <xf numFmtId="0" fontId="8" fillId="3" borderId="18" xfId="3" applyFill="1" applyBorder="1"/>
    <xf numFmtId="10" fontId="8" fillId="7" borderId="9" xfId="5" applyNumberFormat="1" applyFont="1" applyFill="1" applyBorder="1" applyAlignment="1">
      <alignment horizontal="center"/>
    </xf>
    <xf numFmtId="166" fontId="8" fillId="0" borderId="15" xfId="3" applyNumberFormat="1" applyBorder="1" applyAlignment="1">
      <alignment horizontal="center"/>
    </xf>
    <xf numFmtId="0" fontId="8" fillId="0" borderId="15" xfId="3" applyBorder="1"/>
    <xf numFmtId="10" fontId="8" fillId="7" borderId="15" xfId="5" applyNumberFormat="1" applyFont="1" applyFill="1" applyBorder="1"/>
    <xf numFmtId="10" fontId="8" fillId="6" borderId="15" xfId="5" applyNumberFormat="1" applyFont="1" applyFill="1" applyBorder="1" applyAlignment="1">
      <alignment horizontal="center"/>
    </xf>
    <xf numFmtId="0" fontId="8" fillId="3" borderId="20" xfId="3" applyFill="1" applyBorder="1"/>
    <xf numFmtId="0" fontId="8" fillId="3" borderId="21" xfId="3" applyFill="1" applyBorder="1"/>
    <xf numFmtId="0" fontId="8" fillId="3" borderId="19" xfId="3" applyFill="1" applyBorder="1"/>
    <xf numFmtId="0" fontId="8" fillId="3" borderId="17" xfId="3" applyFill="1" applyBorder="1"/>
    <xf numFmtId="0" fontId="8" fillId="3" borderId="22" xfId="3" applyFill="1" applyBorder="1"/>
    <xf numFmtId="0" fontId="8" fillId="3" borderId="23" xfId="3" applyFill="1" applyBorder="1"/>
    <xf numFmtId="0" fontId="8" fillId="3" borderId="24" xfId="3" applyFill="1" applyBorder="1"/>
    <xf numFmtId="0" fontId="8" fillId="3" borderId="23" xfId="6" applyFill="1" applyBorder="1"/>
    <xf numFmtId="0" fontId="8" fillId="6" borderId="0" xfId="3" applyFill="1"/>
    <xf numFmtId="0" fontId="8" fillId="6" borderId="0" xfId="3" applyFill="1" applyAlignment="1">
      <alignment horizontal="center"/>
    </xf>
    <xf numFmtId="0" fontId="8" fillId="0" borderId="0" xfId="3" applyAlignment="1">
      <alignment horizontal="center"/>
    </xf>
    <xf numFmtId="2" fontId="14" fillId="0" borderId="0" xfId="7" applyNumberFormat="1" applyFont="1" applyAlignment="1">
      <alignment horizontal="center" vertical="center" wrapText="1"/>
    </xf>
    <xf numFmtId="0" fontId="14" fillId="8" borderId="0" xfId="7" applyFont="1" applyFill="1" applyAlignment="1">
      <alignment horizontal="center" vertical="center" wrapText="1"/>
    </xf>
    <xf numFmtId="0" fontId="14" fillId="0" borderId="0" xfId="7" applyFont="1" applyAlignment="1">
      <alignment horizontal="center" vertical="center" wrapText="1"/>
    </xf>
    <xf numFmtId="0" fontId="18" fillId="3" borderId="17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9" fillId="6" borderId="17" xfId="0" applyFont="1" applyFill="1" applyBorder="1" applyAlignment="1">
      <alignment horizontal="left"/>
    </xf>
    <xf numFmtId="0" fontId="18" fillId="6" borderId="0" xfId="0" applyFont="1" applyFill="1" applyAlignment="1">
      <alignment horizontal="center"/>
    </xf>
    <xf numFmtId="0" fontId="20" fillId="3" borderId="18" xfId="0" applyFont="1" applyFill="1" applyBorder="1" applyAlignment="1">
      <alignment horizontal="right"/>
    </xf>
    <xf numFmtId="49" fontId="17" fillId="8" borderId="17" xfId="7" applyNumberFormat="1" applyFont="1" applyFill="1" applyBorder="1" applyAlignment="1">
      <alignment vertical="center"/>
    </xf>
    <xf numFmtId="0" fontId="16" fillId="3" borderId="0" xfId="7" applyFill="1" applyAlignment="1">
      <alignment vertical="center"/>
    </xf>
    <xf numFmtId="2" fontId="14" fillId="8" borderId="0" xfId="7" applyNumberFormat="1" applyFont="1" applyFill="1" applyAlignment="1">
      <alignment horizontal="center" vertical="center" wrapText="1"/>
    </xf>
    <xf numFmtId="0" fontId="14" fillId="3" borderId="0" xfId="7" applyFont="1" applyFill="1" applyAlignment="1">
      <alignment horizontal="center" vertical="center" wrapText="1"/>
    </xf>
    <xf numFmtId="2" fontId="14" fillId="3" borderId="18" xfId="7" applyNumberFormat="1" applyFont="1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0" xfId="0" applyFill="1"/>
    <xf numFmtId="0" fontId="0" fillId="3" borderId="18" xfId="0" applyFill="1" applyBorder="1"/>
    <xf numFmtId="0" fontId="18" fillId="3" borderId="1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justify"/>
    </xf>
    <xf numFmtId="0" fontId="18" fillId="0" borderId="0" xfId="0" applyFont="1" applyAlignment="1">
      <alignment horizontal="center" vertical="justify"/>
    </xf>
    <xf numFmtId="0" fontId="0" fillId="3" borderId="15" xfId="0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2" fontId="21" fillId="3" borderId="15" xfId="0" applyNumberFormat="1" applyFont="1" applyFill="1" applyBorder="1" applyAlignment="1">
      <alignment horizontal="center" vertical="center"/>
    </xf>
    <xf numFmtId="0" fontId="21" fillId="0" borderId="0" xfId="0" applyFont="1"/>
    <xf numFmtId="2" fontId="21" fillId="0" borderId="0" xfId="0" applyNumberFormat="1" applyFont="1"/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8" xfId="0" applyFill="1" applyBorder="1" applyAlignment="1">
      <alignment vertical="center"/>
    </xf>
    <xf numFmtId="2" fontId="22" fillId="9" borderId="15" xfId="0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164" fontId="0" fillId="0" borderId="1" xfId="1" applyFont="1" applyBorder="1" applyAlignment="1">
      <alignment vertical="center" wrapText="1"/>
    </xf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164" fontId="0" fillId="0" borderId="23" xfId="1" applyFont="1" applyBorder="1" applyAlignment="1">
      <alignment wrapText="1"/>
    </xf>
    <xf numFmtId="0" fontId="0" fillId="0" borderId="24" xfId="0" applyBorder="1"/>
    <xf numFmtId="0" fontId="0" fillId="0" borderId="0" xfId="0" applyAlignment="1">
      <alignment horizontal="left" vertical="center"/>
    </xf>
    <xf numFmtId="164" fontId="1" fillId="11" borderId="9" xfId="1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164" fontId="1" fillId="12" borderId="1" xfId="1" applyFont="1" applyFill="1" applyBorder="1" applyAlignment="1">
      <alignment horizontal="center" vertical="center" wrapText="1"/>
    </xf>
    <xf numFmtId="164" fontId="1" fillId="12" borderId="25" xfId="1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164" fontId="1" fillId="13" borderId="1" xfId="1" applyFont="1" applyFill="1" applyBorder="1" applyAlignment="1">
      <alignment horizontal="center" vertical="center" wrapText="1"/>
    </xf>
    <xf numFmtId="164" fontId="1" fillId="13" borderId="25" xfId="1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/>
    </xf>
    <xf numFmtId="164" fontId="0" fillId="0" borderId="25" xfId="1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0" fillId="14" borderId="0" xfId="0" applyFill="1"/>
    <xf numFmtId="164" fontId="0" fillId="0" borderId="0" xfId="0" applyNumberFormat="1"/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 wrapText="1"/>
    </xf>
    <xf numFmtId="164" fontId="1" fillId="12" borderId="13" xfId="1" applyFont="1" applyFill="1" applyBorder="1" applyAlignment="1">
      <alignment horizontal="center" vertical="center" wrapText="1"/>
    </xf>
    <xf numFmtId="164" fontId="1" fillId="12" borderId="27" xfId="1" applyFont="1" applyFill="1" applyBorder="1" applyAlignment="1">
      <alignment horizontal="center" vertical="center" wrapText="1"/>
    </xf>
    <xf numFmtId="164" fontId="1" fillId="12" borderId="1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44" fontId="0" fillId="0" borderId="29" xfId="0" applyNumberFormat="1" applyBorder="1" applyAlignment="1">
      <alignment wrapText="1"/>
    </xf>
    <xf numFmtId="0" fontId="0" fillId="0" borderId="30" xfId="0" applyBorder="1" applyAlignment="1">
      <alignment horizontal="center"/>
    </xf>
    <xf numFmtId="0" fontId="0" fillId="0" borderId="30" xfId="0" applyBorder="1"/>
    <xf numFmtId="44" fontId="0" fillId="0" borderId="31" xfId="0" applyNumberFormat="1" applyBorder="1" applyAlignment="1">
      <alignment wrapText="1"/>
    </xf>
    <xf numFmtId="44" fontId="1" fillId="12" borderId="15" xfId="0" applyNumberFormat="1" applyFont="1" applyFill="1" applyBorder="1" applyAlignment="1">
      <alignment wrapText="1"/>
    </xf>
    <xf numFmtId="0" fontId="24" fillId="15" borderId="15" xfId="0" applyFont="1" applyFill="1" applyBorder="1" applyAlignment="1">
      <alignment horizontal="center"/>
    </xf>
    <xf numFmtId="0" fontId="25" fillId="15" borderId="6" xfId="0" applyFont="1" applyFill="1" applyBorder="1" applyAlignment="1">
      <alignment horizontal="center" vertical="center"/>
    </xf>
    <xf numFmtId="0" fontId="25" fillId="15" borderId="28" xfId="0" applyFont="1" applyFill="1" applyBorder="1" applyAlignment="1">
      <alignment horizontal="center" vertical="center"/>
    </xf>
    <xf numFmtId="0" fontId="25" fillId="15" borderId="7" xfId="0" applyFont="1" applyFill="1" applyBorder="1" applyAlignment="1">
      <alignment horizontal="center" vertical="center"/>
    </xf>
    <xf numFmtId="2" fontId="25" fillId="0" borderId="33" xfId="0" applyNumberFormat="1" applyFont="1" applyBorder="1" applyAlignment="1">
      <alignment horizontal="center" vertical="center"/>
    </xf>
    <xf numFmtId="14" fontId="25" fillId="0" borderId="35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14" fontId="25" fillId="0" borderId="11" xfId="0" applyNumberFormat="1" applyFont="1" applyBorder="1" applyAlignment="1">
      <alignment horizontal="center" vertical="center"/>
    </xf>
    <xf numFmtId="0" fontId="23" fillId="0" borderId="13" xfId="8" applyBorder="1" applyAlignment="1">
      <alignment horizontal="center" vertical="center" wrapText="1"/>
    </xf>
    <xf numFmtId="2" fontId="25" fillId="0" borderId="13" xfId="0" applyNumberFormat="1" applyFont="1" applyBorder="1" applyAlignment="1">
      <alignment horizontal="center" vertical="center"/>
    </xf>
    <xf numFmtId="14" fontId="25" fillId="0" borderId="14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/>
    </xf>
    <xf numFmtId="0" fontId="25" fillId="0" borderId="0" xfId="0" applyFont="1"/>
    <xf numFmtId="0" fontId="23" fillId="0" borderId="0" xfId="8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3" fillId="0" borderId="33" xfId="8" applyBorder="1" applyAlignment="1">
      <alignment wrapText="1"/>
    </xf>
    <xf numFmtId="164" fontId="0" fillId="0" borderId="33" xfId="1" applyFont="1" applyBorder="1" applyAlignment="1">
      <alignment vertical="center" wrapText="1"/>
    </xf>
    <xf numFmtId="164" fontId="0" fillId="0" borderId="13" xfId="1" applyFont="1" applyBorder="1" applyAlignment="1">
      <alignment vertical="center" wrapText="1"/>
    </xf>
    <xf numFmtId="0" fontId="25" fillId="17" borderId="2" xfId="0" applyFont="1" applyFill="1" applyBorder="1" applyAlignment="1">
      <alignment horizontal="center" vertical="center" wrapText="1"/>
    </xf>
    <xf numFmtId="0" fontId="25" fillId="0" borderId="42" xfId="0" applyFont="1" applyBorder="1"/>
    <xf numFmtId="0" fontId="25" fillId="0" borderId="33" xfId="0" applyFont="1" applyBorder="1"/>
    <xf numFmtId="0" fontId="25" fillId="0" borderId="35" xfId="0" applyFont="1" applyBorder="1"/>
    <xf numFmtId="0" fontId="25" fillId="0" borderId="32" xfId="0" applyFont="1" applyBorder="1"/>
    <xf numFmtId="0" fontId="25" fillId="15" borderId="2" xfId="0" applyFont="1" applyFill="1" applyBorder="1" applyAlignment="1">
      <alignment horizontal="center" vertical="center" wrapText="1"/>
    </xf>
    <xf numFmtId="0" fontId="24" fillId="18" borderId="10" xfId="0" applyFont="1" applyFill="1" applyBorder="1" applyAlignment="1">
      <alignment horizontal="center" vertical="center" wrapText="1"/>
    </xf>
    <xf numFmtId="0" fontId="24" fillId="18" borderId="1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43" xfId="0" applyFont="1" applyBorder="1"/>
    <xf numFmtId="0" fontId="25" fillId="0" borderId="1" xfId="0" applyFont="1" applyBorder="1"/>
    <xf numFmtId="0" fontId="25" fillId="0" borderId="11" xfId="0" applyFont="1" applyBorder="1"/>
    <xf numFmtId="0" fontId="25" fillId="0" borderId="10" xfId="0" applyFont="1" applyBorder="1"/>
    <xf numFmtId="0" fontId="24" fillId="0" borderId="44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10" borderId="26" xfId="0" applyFont="1" applyFill="1" applyBorder="1" applyAlignment="1">
      <alignment horizontal="center" vertical="center" wrapText="1"/>
    </xf>
    <xf numFmtId="0" fontId="25" fillId="0" borderId="26" xfId="0" applyFont="1" applyBorder="1"/>
    <xf numFmtId="0" fontId="25" fillId="0" borderId="45" xfId="0" applyFont="1" applyBorder="1"/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15" borderId="15" xfId="0" applyFont="1" applyFill="1" applyBorder="1"/>
    <xf numFmtId="0" fontId="25" fillId="0" borderId="9" xfId="0" applyFont="1" applyBorder="1"/>
    <xf numFmtId="9" fontId="25" fillId="0" borderId="16" xfId="0" applyNumberFormat="1" applyFont="1" applyBorder="1"/>
    <xf numFmtId="0" fontId="24" fillId="10" borderId="0" xfId="0" applyFont="1" applyFill="1" applyAlignment="1">
      <alignment horizontal="center" vertical="center" wrapText="1"/>
    </xf>
    <xf numFmtId="0" fontId="24" fillId="19" borderId="0" xfId="0" applyFont="1" applyFill="1" applyAlignment="1">
      <alignment horizontal="center" vertical="center" wrapText="1"/>
    </xf>
    <xf numFmtId="0" fontId="25" fillId="15" borderId="22" xfId="0" applyFont="1" applyFill="1" applyBorder="1" applyAlignment="1">
      <alignment horizontal="center" vertical="center"/>
    </xf>
    <xf numFmtId="0" fontId="25" fillId="15" borderId="23" xfId="0" applyFont="1" applyFill="1" applyBorder="1" applyAlignment="1">
      <alignment horizontal="center" vertical="center"/>
    </xf>
    <xf numFmtId="0" fontId="25" fillId="15" borderId="24" xfId="0" applyFont="1" applyFill="1" applyBorder="1" applyAlignment="1">
      <alignment horizontal="center" vertical="center"/>
    </xf>
    <xf numFmtId="0" fontId="25" fillId="15" borderId="0" xfId="0" applyFont="1" applyFill="1" applyAlignment="1">
      <alignment horizontal="center"/>
    </xf>
    <xf numFmtId="0" fontId="25" fillId="15" borderId="22" xfId="0" applyFont="1" applyFill="1" applyBorder="1" applyAlignment="1">
      <alignment horizontal="center"/>
    </xf>
    <xf numFmtId="0" fontId="25" fillId="15" borderId="23" xfId="0" applyFont="1" applyFill="1" applyBorder="1" applyAlignment="1">
      <alignment horizontal="center"/>
    </xf>
    <xf numFmtId="0" fontId="25" fillId="15" borderId="24" xfId="0" applyFont="1" applyFill="1" applyBorder="1" applyAlignment="1">
      <alignment horizontal="center"/>
    </xf>
    <xf numFmtId="0" fontId="25" fillId="15" borderId="16" xfId="0" applyFont="1" applyFill="1" applyBorder="1" applyAlignment="1">
      <alignment horizontal="center"/>
    </xf>
    <xf numFmtId="0" fontId="25" fillId="21" borderId="9" xfId="0" applyFont="1" applyFill="1" applyBorder="1" applyAlignment="1">
      <alignment horizontal="center"/>
    </xf>
    <xf numFmtId="0" fontId="25" fillId="21" borderId="19" xfId="0" applyFont="1" applyFill="1" applyBorder="1" applyAlignment="1">
      <alignment horizontal="center"/>
    </xf>
    <xf numFmtId="0" fontId="25" fillId="11" borderId="9" xfId="0" applyFont="1" applyFill="1" applyBorder="1" applyAlignment="1">
      <alignment horizontal="center"/>
    </xf>
    <xf numFmtId="10" fontId="0" fillId="0" borderId="0" xfId="0" applyNumberFormat="1"/>
    <xf numFmtId="10" fontId="25" fillId="0" borderId="36" xfId="2" applyNumberFormat="1" applyFont="1" applyBorder="1" applyAlignment="1">
      <alignment horizontal="center"/>
    </xf>
    <xf numFmtId="10" fontId="25" fillId="0" borderId="18" xfId="2" applyNumberFormat="1" applyFont="1" applyBorder="1" applyAlignment="1">
      <alignment horizontal="center"/>
    </xf>
    <xf numFmtId="10" fontId="25" fillId="0" borderId="36" xfId="0" applyNumberFormat="1" applyFont="1" applyBorder="1" applyAlignment="1">
      <alignment horizontal="center"/>
    </xf>
    <xf numFmtId="4" fontId="25" fillId="0" borderId="36" xfId="0" applyNumberFormat="1" applyFont="1" applyBorder="1" applyAlignment="1">
      <alignment horizontal="center"/>
    </xf>
    <xf numFmtId="4" fontId="25" fillId="0" borderId="36" xfId="2" applyNumberFormat="1" applyFont="1" applyBorder="1" applyAlignment="1">
      <alignment horizontal="center"/>
    </xf>
    <xf numFmtId="0" fontId="25" fillId="21" borderId="36" xfId="0" applyFont="1" applyFill="1" applyBorder="1" applyAlignment="1">
      <alignment horizontal="center"/>
    </xf>
    <xf numFmtId="0" fontId="25" fillId="11" borderId="36" xfId="0" applyFont="1" applyFill="1" applyBorder="1" applyAlignment="1">
      <alignment horizontal="center"/>
    </xf>
    <xf numFmtId="4" fontId="25" fillId="0" borderId="0" xfId="0" applyNumberFormat="1" applyFont="1"/>
    <xf numFmtId="0" fontId="25" fillId="21" borderId="18" xfId="0" applyFont="1" applyFill="1" applyBorder="1" applyAlignment="1">
      <alignment horizontal="center"/>
    </xf>
    <xf numFmtId="4" fontId="25" fillId="0" borderId="16" xfId="0" applyNumberFormat="1" applyFont="1" applyBorder="1" applyAlignment="1">
      <alignment horizontal="center"/>
    </xf>
    <xf numFmtId="4" fontId="25" fillId="0" borderId="16" xfId="2" applyNumberFormat="1" applyFont="1" applyBorder="1" applyAlignment="1">
      <alignment horizontal="center"/>
    </xf>
    <xf numFmtId="0" fontId="25" fillId="0" borderId="19" xfId="0" applyFont="1" applyBorder="1" applyAlignment="1">
      <alignment horizontal="center" vertical="center"/>
    </xf>
    <xf numFmtId="10" fontId="25" fillId="15" borderId="9" xfId="2" applyNumberFormat="1" applyFont="1" applyFill="1" applyBorder="1" applyAlignment="1">
      <alignment horizontal="center"/>
    </xf>
    <xf numFmtId="10" fontId="25" fillId="0" borderId="9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 vertical="center"/>
    </xf>
    <xf numFmtId="43" fontId="25" fillId="6" borderId="16" xfId="9" applyFont="1" applyFill="1" applyBorder="1" applyAlignment="1">
      <alignment horizontal="center"/>
    </xf>
    <xf numFmtId="4" fontId="25" fillId="15" borderId="16" xfId="2" applyNumberFormat="1" applyFont="1" applyFill="1" applyBorder="1" applyAlignment="1">
      <alignment horizontal="center"/>
    </xf>
    <xf numFmtId="10" fontId="25" fillId="15" borderId="9" xfId="0" applyNumberFormat="1" applyFont="1" applyFill="1" applyBorder="1" applyAlignment="1">
      <alignment horizontal="center"/>
    </xf>
    <xf numFmtId="43" fontId="25" fillId="0" borderId="16" xfId="0" applyNumberFormat="1" applyFont="1" applyBorder="1" applyAlignment="1">
      <alignment horizontal="center"/>
    </xf>
    <xf numFmtId="0" fontId="8" fillId="22" borderId="32" xfId="0" applyFont="1" applyFill="1" applyBorder="1"/>
    <xf numFmtId="0" fontId="8" fillId="22" borderId="33" xfId="0" applyFont="1" applyFill="1" applyBorder="1"/>
    <xf numFmtId="0" fontId="8" fillId="22" borderId="35" xfId="0" applyFont="1" applyFill="1" applyBorder="1"/>
    <xf numFmtId="0" fontId="24" fillId="0" borderId="0" xfId="0" applyFont="1" applyAlignment="1">
      <alignment horizontal="center" vertical="center" wrapText="1"/>
    </xf>
    <xf numFmtId="0" fontId="24" fillId="19" borderId="1" xfId="0" applyFont="1" applyFill="1" applyBorder="1" applyAlignment="1">
      <alignment horizontal="center" vertical="center" wrapText="1"/>
    </xf>
    <xf numFmtId="0" fontId="24" fillId="19" borderId="11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10" fontId="26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23" fillId="0" borderId="1" xfId="8" applyBorder="1" applyAlignment="1">
      <alignment wrapText="1"/>
    </xf>
    <xf numFmtId="0" fontId="1" fillId="15" borderId="6" xfId="0" applyFont="1" applyFill="1" applyBorder="1" applyAlignment="1">
      <alignment horizontal="center"/>
    </xf>
    <xf numFmtId="0" fontId="1" fillId="15" borderId="28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1" fillId="0" borderId="1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11" borderId="6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8" fillId="0" borderId="2" xfId="3" applyBorder="1" applyAlignment="1">
      <alignment horizontal="center"/>
    </xf>
    <xf numFmtId="0" fontId="8" fillId="0" borderId="3" xfId="3" applyBorder="1" applyAlignment="1">
      <alignment horizontal="center"/>
    </xf>
    <xf numFmtId="0" fontId="8" fillId="0" borderId="4" xfId="3" applyBorder="1" applyAlignment="1">
      <alignment horizontal="center"/>
    </xf>
    <xf numFmtId="0" fontId="9" fillId="3" borderId="0" xfId="3" applyFont="1" applyFill="1" applyAlignment="1">
      <alignment horizontal="center" vertical="center"/>
    </xf>
    <xf numFmtId="0" fontId="13" fillId="3" borderId="0" xfId="3" applyFont="1" applyFill="1" applyAlignment="1">
      <alignment horizontal="center"/>
    </xf>
    <xf numFmtId="0" fontId="14" fillId="5" borderId="2" xfId="3" applyFont="1" applyFill="1" applyBorder="1" applyAlignment="1">
      <alignment horizontal="center"/>
    </xf>
    <xf numFmtId="0" fontId="14" fillId="5" borderId="3" xfId="3" applyFont="1" applyFill="1" applyBorder="1" applyAlignment="1">
      <alignment horizontal="center"/>
    </xf>
    <xf numFmtId="0" fontId="14" fillId="5" borderId="4" xfId="3" applyFont="1" applyFill="1" applyBorder="1" applyAlignment="1">
      <alignment horizontal="center"/>
    </xf>
    <xf numFmtId="0" fontId="8" fillId="0" borderId="15" xfId="3" applyBorder="1" applyAlignment="1">
      <alignment horizontal="center" vertical="center"/>
    </xf>
    <xf numFmtId="0" fontId="8" fillId="0" borderId="9" xfId="3" applyBorder="1" applyAlignment="1">
      <alignment horizontal="center" vertical="center" wrapText="1"/>
    </xf>
    <xf numFmtId="0" fontId="8" fillId="0" borderId="16" xfId="3" applyBorder="1" applyAlignment="1">
      <alignment horizontal="center" vertical="center" wrapText="1"/>
    </xf>
    <xf numFmtId="0" fontId="8" fillId="0" borderId="2" xfId="3" applyBorder="1" applyAlignment="1">
      <alignment horizontal="left"/>
    </xf>
    <xf numFmtId="0" fontId="8" fillId="0" borderId="4" xfId="3" applyBorder="1" applyAlignment="1">
      <alignment horizontal="left"/>
    </xf>
    <xf numFmtId="0" fontId="8" fillId="0" borderId="19" xfId="3" applyBorder="1" applyAlignment="1">
      <alignment horizontal="left"/>
    </xf>
    <xf numFmtId="0" fontId="8" fillId="0" borderId="15" xfId="3" applyBorder="1" applyAlignment="1">
      <alignment horizontal="center"/>
    </xf>
    <xf numFmtId="0" fontId="8" fillId="0" borderId="21" xfId="3" applyBorder="1" applyAlignment="1">
      <alignment horizontal="center"/>
    </xf>
    <xf numFmtId="0" fontId="8" fillId="3" borderId="0" xfId="6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/>
    </xf>
    <xf numFmtId="2" fontId="25" fillId="0" borderId="34" xfId="0" applyNumberFormat="1" applyFont="1" applyBorder="1" applyAlignment="1">
      <alignment horizontal="center" vertical="center"/>
    </xf>
    <xf numFmtId="2" fontId="25" fillId="0" borderId="37" xfId="0" applyNumberFormat="1" applyFont="1" applyBorder="1" applyAlignment="1">
      <alignment horizontal="center" vertical="center"/>
    </xf>
    <xf numFmtId="2" fontId="25" fillId="0" borderId="38" xfId="0" applyNumberFormat="1" applyFont="1" applyBorder="1" applyAlignment="1">
      <alignment horizontal="center" vertical="center"/>
    </xf>
    <xf numFmtId="0" fontId="24" fillId="16" borderId="2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center" vertical="center"/>
    </xf>
    <xf numFmtId="0" fontId="24" fillId="16" borderId="4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167" fontId="25" fillId="20" borderId="22" xfId="2" applyNumberFormat="1" applyFont="1" applyFill="1" applyBorder="1" applyAlignment="1">
      <alignment horizontal="center"/>
    </xf>
    <xf numFmtId="167" fontId="25" fillId="20" borderId="23" xfId="2" applyNumberFormat="1" applyFont="1" applyFill="1" applyBorder="1" applyAlignment="1">
      <alignment horizontal="center"/>
    </xf>
    <xf numFmtId="167" fontId="25" fillId="20" borderId="24" xfId="2" applyNumberFormat="1" applyFont="1" applyFill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18" borderId="18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22" borderId="18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15" borderId="21" xfId="0" applyFont="1" applyFill="1" applyBorder="1" applyAlignment="1">
      <alignment horizontal="center" vertical="center" wrapText="1"/>
    </xf>
    <xf numFmtId="0" fontId="25" fillId="15" borderId="0" xfId="0" applyFont="1" applyFill="1" applyAlignment="1">
      <alignment horizontal="center" vertical="center" wrapText="1"/>
    </xf>
    <xf numFmtId="0" fontId="25" fillId="15" borderId="23" xfId="0" applyFont="1" applyFill="1" applyBorder="1" applyAlignment="1">
      <alignment horizontal="center" vertical="center" wrapText="1"/>
    </xf>
    <xf numFmtId="4" fontId="25" fillId="0" borderId="21" xfId="0" applyNumberFormat="1" applyFont="1" applyBorder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4" fontId="25" fillId="0" borderId="23" xfId="0" applyNumberFormat="1" applyFont="1" applyBorder="1" applyAlignment="1">
      <alignment horizontal="center" vertical="center"/>
    </xf>
    <xf numFmtId="10" fontId="25" fillId="0" borderId="19" xfId="2" applyNumberFormat="1" applyFont="1" applyBorder="1" applyAlignment="1">
      <alignment horizontal="center" vertical="center"/>
    </xf>
    <xf numFmtId="10" fontId="25" fillId="0" borderId="18" xfId="2" applyNumberFormat="1" applyFont="1" applyBorder="1" applyAlignment="1">
      <alignment horizontal="center" vertical="center"/>
    </xf>
    <xf numFmtId="10" fontId="25" fillId="0" borderId="24" xfId="2" applyNumberFormat="1" applyFont="1" applyBorder="1" applyAlignment="1">
      <alignment horizontal="center" vertical="center"/>
    </xf>
    <xf numFmtId="0" fontId="24" fillId="16" borderId="2" xfId="0" applyFont="1" applyFill="1" applyBorder="1" applyAlignment="1">
      <alignment horizontal="center"/>
    </xf>
    <xf numFmtId="0" fontId="24" fillId="16" borderId="3" xfId="0" applyFont="1" applyFill="1" applyBorder="1" applyAlignment="1">
      <alignment horizontal="center"/>
    </xf>
    <xf numFmtId="0" fontId="24" fillId="16" borderId="4" xfId="0" applyFont="1" applyFill="1" applyBorder="1" applyAlignment="1">
      <alignment horizontal="center"/>
    </xf>
    <xf numFmtId="0" fontId="25" fillId="15" borderId="21" xfId="0" applyFont="1" applyFill="1" applyBorder="1" applyAlignment="1">
      <alignment horizontal="center" vertical="center"/>
    </xf>
    <xf numFmtId="0" fontId="25" fillId="15" borderId="23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49" fontId="17" fillId="8" borderId="20" xfId="7" applyNumberFormat="1" applyFont="1" applyFill="1" applyBorder="1" applyAlignment="1">
      <alignment horizontal="center" vertical="center"/>
    </xf>
    <xf numFmtId="49" fontId="17" fillId="8" borderId="21" xfId="7" applyNumberFormat="1" applyFont="1" applyFill="1" applyBorder="1" applyAlignment="1">
      <alignment horizontal="center" vertical="center"/>
    </xf>
    <xf numFmtId="49" fontId="17" fillId="8" borderId="19" xfId="7" applyNumberFormat="1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</cellXfs>
  <cellStyles count="10">
    <cellStyle name="Excel Built-in Normal" xfId="7" xr:uid="{00000000-0005-0000-0000-000000000000}"/>
    <cellStyle name="Hiperlink" xfId="8" builtinId="8"/>
    <cellStyle name="Moeda" xfId="1" builtinId="4"/>
    <cellStyle name="Moeda_pLANILHA DE BDI_MODELO v2_EXCEL" xfId="4" xr:uid="{00000000-0005-0000-0000-000003000000}"/>
    <cellStyle name="Normal" xfId="0" builtinId="0"/>
    <cellStyle name="Normal_pLANILHA DE BDI_MODELO v2_EXCEL" xfId="3" xr:uid="{00000000-0005-0000-0000-000005000000}"/>
    <cellStyle name="Normal_Planilha RETROFIT PALÁCIO - VRF  DEZEMBRO  2013 CRONOGRAMA 15 MESES _ R02 - 2" xfId="6" xr:uid="{00000000-0005-0000-0000-000006000000}"/>
    <cellStyle name="Porcentagem" xfId="2" builtinId="5"/>
    <cellStyle name="Porcentagem_pLANILHA DE BDI_MODELO v2_EXCEL" xfId="5" xr:uid="{00000000-0005-0000-0000-000008000000}"/>
    <cellStyle name="Vírgula 2" xfId="9" xr:uid="{00000000-0005-0000-0000-000009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29</xdr:row>
      <xdr:rowOff>0</xdr:rowOff>
    </xdr:from>
    <xdr:to>
      <xdr:col>8</xdr:col>
      <xdr:colOff>914400</xdr:colOff>
      <xdr:row>33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4962525"/>
          <a:ext cx="37528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104775</xdr:rowOff>
    </xdr:from>
    <xdr:to>
      <xdr:col>1</xdr:col>
      <xdr:colOff>409575</xdr:colOff>
      <xdr:row>7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66700"/>
          <a:ext cx="11334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0</xdr:row>
      <xdr:rowOff>133350</xdr:rowOff>
    </xdr:from>
    <xdr:to>
      <xdr:col>8</xdr:col>
      <xdr:colOff>971550</xdr:colOff>
      <xdr:row>8</xdr:row>
      <xdr:rowOff>190500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33350"/>
          <a:ext cx="23145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123825</xdr:rowOff>
    </xdr:from>
    <xdr:to>
      <xdr:col>6</xdr:col>
      <xdr:colOff>533400</xdr:colOff>
      <xdr:row>0</xdr:row>
      <xdr:rowOff>666750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238250" y="123825"/>
          <a:ext cx="3543300" cy="381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0000" tIns="45000" rIns="90000" bIns="45000" anchor="t" upright="1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COMPOSIÇÃO DOS ENCARGOS SOCIAIS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REFERÊNCIA: MARÇO/2019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123825</xdr:rowOff>
    </xdr:from>
    <xdr:to>
      <xdr:col>6</xdr:col>
      <xdr:colOff>533400</xdr:colOff>
      <xdr:row>0</xdr:row>
      <xdr:rowOff>666750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238250" y="123825"/>
          <a:ext cx="3543300" cy="381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0000" tIns="45000" rIns="90000" bIns="45000" anchor="t" upright="1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COMPOSIÇÃO DOS ENCARGOS SOCIAIS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REFERÊNCIA: MARÇO/2019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170605</xdr:colOff>
      <xdr:row>7</xdr:row>
      <xdr:rowOff>149625</xdr:rowOff>
    </xdr:to>
    <xdr:pic>
      <xdr:nvPicPr>
        <xdr:cNvPr id="3" name="Imagem 2" descr="1_2_assinaturas_marca_2_reduzid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13530" cy="145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466725</xdr:colOff>
      <xdr:row>0</xdr:row>
      <xdr:rowOff>57150</xdr:rowOff>
    </xdr:from>
    <xdr:to>
      <xdr:col>7</xdr:col>
      <xdr:colOff>719841</xdr:colOff>
      <xdr:row>7</xdr:row>
      <xdr:rowOff>87150</xdr:rowOff>
    </xdr:to>
    <xdr:pic>
      <xdr:nvPicPr>
        <xdr:cNvPr id="4" name="Imagem 3" descr="pred_home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57150"/>
          <a:ext cx="862716" cy="1382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ORDENACAO-GERAL-ADMINISTRACAO\GESTAO-INFRA-MATERIAIS\19.%20Engenharia\06.%20APOIO%20ENGENHARIA\OR&#199;AMENTOS%20-%20MATERIAL%20DE%20APOIO\Paran&#225;%20Edifica&#231;&#245;es\PlanilhadeServicosSinteticaDesoner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LHA FECHAMENTO"/>
      <sheetName val="BDI"/>
      <sheetName val="RESUMO"/>
      <sheetName val="PLANILHA_SINTÉTICA"/>
      <sheetName val="SERVIÇOS"/>
      <sheetName val="INSUMOS"/>
      <sheetName val="CURVA ABC"/>
      <sheetName val="CRONOGRAMA"/>
      <sheetName val="COMPOSIÇÕES COMPLEMENTARES "/>
      <sheetName val="COTAÇÕES"/>
      <sheetName val="DECLARAÇÃO"/>
      <sheetName val="PROJETOS RECEBIDOS"/>
      <sheetName val="ENCARGOS SOCIAIS"/>
    </sheetNames>
    <sheetDataSet>
      <sheetData sheetId="0">
        <row r="12">
          <cell r="D12">
            <v>0</v>
          </cell>
        </row>
        <row r="24">
          <cell r="D24">
            <v>0</v>
          </cell>
        </row>
      </sheetData>
      <sheetData sheetId="1">
        <row r="23">
          <cell r="G2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isfoil.com.br/alcapao-de-metal-para-drywall-30-x-30-cm-branco?utm_source=GoogleShopping&amp;utm_medium=CPC&amp;utm_campaign=por-metro&amp;mprice=64.88&amp;gclid=Cj0KCQjw1tGUBhDXARIsAIJx01kvGQulffgkk0qZ7C7BS4HiyDAS70cwdSi2LwxqOafj750LVrSyAfUaAr4xEALw_wcB" TargetMode="External"/><Relationship Id="rId1" Type="http://schemas.openxmlformats.org/officeDocument/2006/relationships/hyperlink" Target="https://www.atitudegesso.com.br/alcapao-30x30cm-c/tampa-metalica-p/forro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7" workbookViewId="0">
      <selection activeCell="I18" sqref="I18"/>
    </sheetView>
  </sheetViews>
  <sheetFormatPr defaultRowHeight="15" x14ac:dyDescent="0.25"/>
  <cols>
    <col min="1" max="1" width="8.7109375" style="13" customWidth="1"/>
    <col min="2" max="2" width="66.5703125" customWidth="1"/>
    <col min="3" max="3" width="16.5703125" style="12" customWidth="1"/>
    <col min="4" max="4" width="13" style="12" customWidth="1"/>
    <col min="5" max="5" width="6.28515625" bestFit="1" customWidth="1"/>
    <col min="6" max="6" width="14.5703125" style="13" customWidth="1"/>
    <col min="7" max="7" width="12.5703125" style="14" bestFit="1" customWidth="1"/>
    <col min="8" max="8" width="14.140625" style="14" bestFit="1" customWidth="1"/>
    <col min="9" max="9" width="14.28515625" bestFit="1" customWidth="1"/>
    <col min="10" max="10" width="32" hidden="1" customWidth="1"/>
    <col min="11" max="11" width="13.42578125" bestFit="1" customWidth="1"/>
    <col min="12" max="12" width="10.7109375" hidden="1" customWidth="1"/>
    <col min="13" max="13" width="0" hidden="1" customWidth="1"/>
    <col min="15" max="15" width="12.140625" bestFit="1" customWidth="1"/>
  </cols>
  <sheetData>
    <row r="1" spans="1:15" ht="15.75" thickBot="1" x14ac:dyDescent="0.3">
      <c r="A1" s="244" t="s">
        <v>281</v>
      </c>
      <c r="B1" s="245"/>
      <c r="C1" s="245"/>
      <c r="D1" s="245"/>
      <c r="E1" s="245"/>
      <c r="F1" s="245"/>
      <c r="G1" s="245"/>
      <c r="H1" s="245"/>
      <c r="I1" s="246"/>
      <c r="J1" s="20" t="s">
        <v>282</v>
      </c>
    </row>
    <row r="2" spans="1:15" x14ac:dyDescent="0.25">
      <c r="A2" s="247" t="s">
        <v>122</v>
      </c>
      <c r="B2" s="248"/>
      <c r="C2" s="240" t="s">
        <v>123</v>
      </c>
      <c r="D2" s="240"/>
      <c r="E2" s="240"/>
      <c r="F2" s="240"/>
      <c r="I2" s="102"/>
    </row>
    <row r="3" spans="1:15" x14ac:dyDescent="0.25">
      <c r="A3" s="241" t="s">
        <v>124</v>
      </c>
      <c r="B3" s="242"/>
      <c r="C3" s="243" t="s">
        <v>125</v>
      </c>
      <c r="D3" s="243"/>
      <c r="E3" s="243"/>
      <c r="F3" s="243"/>
      <c r="I3" s="102"/>
    </row>
    <row r="4" spans="1:15" x14ac:dyDescent="0.25">
      <c r="A4" s="241" t="s">
        <v>283</v>
      </c>
      <c r="B4" s="242"/>
      <c r="C4" s="243" t="s">
        <v>284</v>
      </c>
      <c r="D4" s="243"/>
      <c r="E4" s="243"/>
      <c r="F4" s="243"/>
      <c r="I4" s="102"/>
    </row>
    <row r="5" spans="1:15" x14ac:dyDescent="0.25">
      <c r="A5" s="104" t="s">
        <v>126</v>
      </c>
      <c r="B5" s="5"/>
      <c r="F5" s="16" t="s">
        <v>127</v>
      </c>
      <c r="G5" s="15">
        <f>BDI!D26</f>
        <v>0.2601</v>
      </c>
      <c r="H5" s="15"/>
      <c r="I5" s="102"/>
      <c r="J5" t="s">
        <v>285</v>
      </c>
    </row>
    <row r="6" spans="1:15" x14ac:dyDescent="0.25">
      <c r="A6" s="105" t="s">
        <v>278</v>
      </c>
      <c r="F6" s="16" t="s">
        <v>128</v>
      </c>
      <c r="G6" s="17">
        <v>3</v>
      </c>
      <c r="H6" s="17"/>
      <c r="I6" s="102"/>
    </row>
    <row r="7" spans="1:15" x14ac:dyDescent="0.25">
      <c r="A7" s="104" t="s">
        <v>129</v>
      </c>
      <c r="F7" s="16" t="s">
        <v>130</v>
      </c>
      <c r="G7" s="18">
        <f ca="1">TODAY()</f>
        <v>45113</v>
      </c>
      <c r="H7" s="18"/>
      <c r="I7" s="102"/>
    </row>
    <row r="8" spans="1:15" x14ac:dyDescent="0.25">
      <c r="A8" s="105" t="s">
        <v>345</v>
      </c>
      <c r="F8" s="16" t="s">
        <v>131</v>
      </c>
      <c r="G8" s="19">
        <v>45047</v>
      </c>
      <c r="H8" s="19"/>
      <c r="I8" s="102"/>
    </row>
    <row r="9" spans="1:15" ht="15.75" thickBot="1" x14ac:dyDescent="0.3">
      <c r="A9" s="106"/>
      <c r="B9" s="107"/>
      <c r="C9" s="108"/>
      <c r="D9" s="108"/>
      <c r="E9" s="107"/>
      <c r="F9" s="109"/>
      <c r="G9" s="110"/>
      <c r="H9" s="110"/>
      <c r="I9" s="111"/>
    </row>
    <row r="10" spans="1:15" s="20" customFormat="1" ht="15.75" thickBot="1" x14ac:dyDescent="0.3">
      <c r="A10" s="252" t="s">
        <v>132</v>
      </c>
      <c r="B10" s="252" t="s">
        <v>133</v>
      </c>
      <c r="C10" s="252" t="s">
        <v>134</v>
      </c>
      <c r="D10" s="252" t="s">
        <v>135</v>
      </c>
      <c r="E10" s="254" t="s">
        <v>136</v>
      </c>
      <c r="F10" s="254" t="s">
        <v>137</v>
      </c>
      <c r="G10" s="249" t="s">
        <v>138</v>
      </c>
      <c r="H10" s="250"/>
      <c r="I10" s="251"/>
      <c r="J10" s="112" t="s">
        <v>286</v>
      </c>
    </row>
    <row r="11" spans="1:15" s="20" customFormat="1" x14ac:dyDescent="0.25">
      <c r="A11" s="253"/>
      <c r="B11" s="253"/>
      <c r="C11" s="253"/>
      <c r="D11" s="253"/>
      <c r="E11" s="255"/>
      <c r="F11" s="255"/>
      <c r="G11" s="113" t="s">
        <v>139</v>
      </c>
      <c r="H11" s="113" t="s">
        <v>140</v>
      </c>
      <c r="I11" s="114" t="s">
        <v>287</v>
      </c>
    </row>
    <row r="12" spans="1:15" s="21" customFormat="1" x14ac:dyDescent="0.25">
      <c r="A12" s="115">
        <v>1</v>
      </c>
      <c r="B12" s="116" t="s">
        <v>288</v>
      </c>
      <c r="C12" s="116"/>
      <c r="D12" s="116"/>
      <c r="E12" s="117"/>
      <c r="F12" s="117"/>
      <c r="G12" s="118"/>
      <c r="H12" s="119"/>
      <c r="I12" s="120"/>
    </row>
    <row r="13" spans="1:15" s="21" customFormat="1" x14ac:dyDescent="0.25">
      <c r="A13" s="121" t="s">
        <v>141</v>
      </c>
      <c r="B13" s="122" t="s">
        <v>305</v>
      </c>
      <c r="C13" s="122"/>
      <c r="D13" s="122"/>
      <c r="E13" s="123"/>
      <c r="F13" s="123"/>
      <c r="G13" s="124"/>
      <c r="H13" s="125"/>
      <c r="I13" s="126"/>
    </row>
    <row r="14" spans="1:15" ht="45" x14ac:dyDescent="0.25">
      <c r="A14" s="22" t="s">
        <v>289</v>
      </c>
      <c r="B14" s="28" t="s">
        <v>277</v>
      </c>
      <c r="C14" s="24" t="s">
        <v>142</v>
      </c>
      <c r="D14" s="24">
        <v>96358</v>
      </c>
      <c r="E14" s="25" t="s">
        <v>44</v>
      </c>
      <c r="F14" s="23">
        <f>0.7*2.1</f>
        <v>1.47</v>
      </c>
      <c r="G14" s="26">
        <v>95.4</v>
      </c>
      <c r="H14" s="127">
        <f t="shared" ref="H14" si="0">F14*G14</f>
        <v>140.238</v>
      </c>
      <c r="I14" s="27">
        <f>H14*1.2601</f>
        <v>176.7139038</v>
      </c>
      <c r="J14" t="s">
        <v>290</v>
      </c>
      <c r="L14">
        <f>0.628*F14</f>
        <v>0.92315999999999998</v>
      </c>
      <c r="O14" s="130"/>
    </row>
    <row r="15" spans="1:15" s="21" customFormat="1" x14ac:dyDescent="0.25">
      <c r="A15" s="128" t="s">
        <v>143</v>
      </c>
      <c r="B15" s="122" t="s">
        <v>306</v>
      </c>
      <c r="C15" s="122"/>
      <c r="D15" s="122"/>
      <c r="E15" s="123"/>
      <c r="F15" s="123"/>
      <c r="G15" s="124"/>
      <c r="H15" s="125"/>
      <c r="I15" s="126"/>
      <c r="O15" s="130"/>
    </row>
    <row r="16" spans="1:15" ht="30" x14ac:dyDescent="0.25">
      <c r="A16" s="22" t="s">
        <v>291</v>
      </c>
      <c r="B16" s="29" t="s">
        <v>80</v>
      </c>
      <c r="C16" s="24" t="s">
        <v>142</v>
      </c>
      <c r="D16" s="24">
        <v>97640</v>
      </c>
      <c r="E16" s="25" t="s">
        <v>44</v>
      </c>
      <c r="F16" s="30">
        <v>3</v>
      </c>
      <c r="G16" s="26">
        <v>1.83</v>
      </c>
      <c r="H16" s="127">
        <f t="shared" ref="H16:H18" si="1">F16*G16</f>
        <v>5.49</v>
      </c>
      <c r="I16" s="27">
        <f>H16*1.2601</f>
        <v>6.9179490000000001</v>
      </c>
      <c r="O16" s="130"/>
    </row>
    <row r="17" spans="1:15" ht="30" x14ac:dyDescent="0.25">
      <c r="A17" s="22" t="s">
        <v>292</v>
      </c>
      <c r="B17" s="28" t="s">
        <v>89</v>
      </c>
      <c r="C17" s="24" t="s">
        <v>142</v>
      </c>
      <c r="D17" s="24">
        <v>96114</v>
      </c>
      <c r="E17" s="25" t="s">
        <v>44</v>
      </c>
      <c r="F17" s="23">
        <v>7</v>
      </c>
      <c r="G17" s="26">
        <v>76.48</v>
      </c>
      <c r="H17" s="127">
        <f t="shared" si="1"/>
        <v>535.36</v>
      </c>
      <c r="I17" s="27">
        <f>H17*1.2601</f>
        <v>674.60713599999997</v>
      </c>
      <c r="O17" s="130"/>
    </row>
    <row r="18" spans="1:15" x14ac:dyDescent="0.25">
      <c r="A18" s="22" t="s">
        <v>293</v>
      </c>
      <c r="B18" s="28" t="s">
        <v>317</v>
      </c>
      <c r="C18" s="24" t="s">
        <v>146</v>
      </c>
      <c r="D18" s="24" t="s">
        <v>316</v>
      </c>
      <c r="E18" s="25" t="s">
        <v>145</v>
      </c>
      <c r="F18" s="23">
        <v>7</v>
      </c>
      <c r="G18" s="26">
        <v>60</v>
      </c>
      <c r="H18" s="127">
        <f t="shared" si="1"/>
        <v>420</v>
      </c>
      <c r="I18" s="27">
        <f>H18*1.2601</f>
        <v>529.24199999999996</v>
      </c>
      <c r="O18" s="130"/>
    </row>
    <row r="19" spans="1:15" s="21" customFormat="1" x14ac:dyDescent="0.25">
      <c r="A19" s="121" t="s">
        <v>144</v>
      </c>
      <c r="B19" s="122" t="s">
        <v>294</v>
      </c>
      <c r="C19" s="122"/>
      <c r="D19" s="122"/>
      <c r="E19" s="123"/>
      <c r="F19" s="123"/>
      <c r="G19" s="124"/>
      <c r="H19" s="125"/>
      <c r="I19" s="126"/>
      <c r="O19" s="130"/>
    </row>
    <row r="20" spans="1:15" ht="30" x14ac:dyDescent="0.25">
      <c r="A20" s="22" t="s">
        <v>295</v>
      </c>
      <c r="B20" s="28" t="s">
        <v>60</v>
      </c>
      <c r="C20" s="24" t="s">
        <v>142</v>
      </c>
      <c r="D20" s="24">
        <v>88485</v>
      </c>
      <c r="E20" s="25" t="s">
        <v>44</v>
      </c>
      <c r="F20" s="23">
        <v>477.55</v>
      </c>
      <c r="G20" s="26">
        <v>4.2</v>
      </c>
      <c r="H20" s="127">
        <f t="shared" ref="H20:H25" si="2">F20*G20</f>
        <v>2005.71</v>
      </c>
      <c r="I20" s="27">
        <f t="shared" ref="I20:I25" si="3">H20*1.2601</f>
        <v>2527.3951710000001</v>
      </c>
      <c r="J20" t="s">
        <v>290</v>
      </c>
      <c r="L20" s="129">
        <f>F20*0.312</f>
        <v>148.9956</v>
      </c>
      <c r="O20" s="130"/>
    </row>
    <row r="21" spans="1:15" ht="30" x14ac:dyDescent="0.25">
      <c r="A21" s="22" t="s">
        <v>296</v>
      </c>
      <c r="B21" s="28" t="s">
        <v>73</v>
      </c>
      <c r="C21" s="24" t="s">
        <v>142</v>
      </c>
      <c r="D21" s="24">
        <v>88495</v>
      </c>
      <c r="E21" s="25" t="s">
        <v>44</v>
      </c>
      <c r="F21" s="23">
        <v>477.55</v>
      </c>
      <c r="G21" s="26">
        <v>13.06</v>
      </c>
      <c r="H21" s="127">
        <f t="shared" si="2"/>
        <v>6236.8030000000008</v>
      </c>
      <c r="I21" s="27">
        <f t="shared" si="3"/>
        <v>7858.9954603000006</v>
      </c>
      <c r="J21" t="s">
        <v>290</v>
      </c>
      <c r="L21" s="129">
        <f>0.18*F21</f>
        <v>85.959000000000003</v>
      </c>
      <c r="O21" s="130"/>
    </row>
    <row r="22" spans="1:15" ht="30" x14ac:dyDescent="0.25">
      <c r="A22" s="22" t="s">
        <v>297</v>
      </c>
      <c r="B22" s="28" t="s">
        <v>66</v>
      </c>
      <c r="C22" s="24" t="s">
        <v>142</v>
      </c>
      <c r="D22" s="24">
        <v>88489</v>
      </c>
      <c r="E22" s="25" t="s">
        <v>44</v>
      </c>
      <c r="F22" s="23">
        <v>477.55</v>
      </c>
      <c r="G22" s="26">
        <v>12.57</v>
      </c>
      <c r="H22" s="127">
        <f t="shared" si="2"/>
        <v>6002.8035</v>
      </c>
      <c r="I22" s="27">
        <f t="shared" si="3"/>
        <v>7564.1326903500003</v>
      </c>
      <c r="J22" t="s">
        <v>290</v>
      </c>
      <c r="L22" s="129">
        <f>0.344*F22</f>
        <v>164.27719999999999</v>
      </c>
      <c r="O22" s="130"/>
    </row>
    <row r="23" spans="1:15" ht="30" x14ac:dyDescent="0.25">
      <c r="A23" s="22" t="s">
        <v>298</v>
      </c>
      <c r="B23" s="28" t="s">
        <v>43</v>
      </c>
      <c r="C23" s="24" t="s">
        <v>142</v>
      </c>
      <c r="D23" s="24">
        <v>88484</v>
      </c>
      <c r="E23" s="25" t="s">
        <v>44</v>
      </c>
      <c r="F23" s="23">
        <v>245.78</v>
      </c>
      <c r="G23" s="26">
        <v>5.19</v>
      </c>
      <c r="H23" s="127">
        <f t="shared" si="2"/>
        <v>1275.5982000000001</v>
      </c>
      <c r="I23" s="27">
        <f t="shared" si="3"/>
        <v>1607.3812918200001</v>
      </c>
      <c r="J23" t="s">
        <v>290</v>
      </c>
      <c r="L23" s="129">
        <f>0.244*F23</f>
        <v>59.970320000000001</v>
      </c>
      <c r="O23" s="130"/>
    </row>
    <row r="24" spans="1:15" ht="30" x14ac:dyDescent="0.25">
      <c r="A24" s="22" t="s">
        <v>299</v>
      </c>
      <c r="B24" s="28" t="s">
        <v>62</v>
      </c>
      <c r="C24" s="24" t="s">
        <v>142</v>
      </c>
      <c r="D24" s="24">
        <v>88488</v>
      </c>
      <c r="E24" s="25" t="s">
        <v>44</v>
      </c>
      <c r="F24" s="23">
        <v>245.78</v>
      </c>
      <c r="G24" s="26">
        <v>14.99</v>
      </c>
      <c r="H24" s="127">
        <f t="shared" si="2"/>
        <v>3684.2422000000001</v>
      </c>
      <c r="I24" s="27">
        <f t="shared" si="3"/>
        <v>4642.5135962200002</v>
      </c>
      <c r="J24" t="s">
        <v>300</v>
      </c>
      <c r="L24" s="129">
        <f>F24*0.47</f>
        <v>115.5166</v>
      </c>
      <c r="M24" t="s">
        <v>301</v>
      </c>
      <c r="O24" s="130"/>
    </row>
    <row r="25" spans="1:15" ht="30" x14ac:dyDescent="0.25">
      <c r="A25" s="22" t="s">
        <v>302</v>
      </c>
      <c r="B25" s="28" t="s">
        <v>121</v>
      </c>
      <c r="C25" s="24" t="s">
        <v>142</v>
      </c>
      <c r="D25" s="24">
        <v>88494</v>
      </c>
      <c r="E25" s="25" t="s">
        <v>44</v>
      </c>
      <c r="F25" s="23">
        <v>7</v>
      </c>
      <c r="G25" s="26">
        <v>22.9</v>
      </c>
      <c r="H25" s="127">
        <f t="shared" si="2"/>
        <v>160.29999999999998</v>
      </c>
      <c r="I25" s="27">
        <f t="shared" si="3"/>
        <v>201.99402999999998</v>
      </c>
      <c r="J25" t="s">
        <v>300</v>
      </c>
      <c r="L25" s="129">
        <f>F25*0.6779</f>
        <v>4.7452999999999994</v>
      </c>
      <c r="O25" s="130"/>
    </row>
    <row r="26" spans="1:15" ht="15.75" thickBot="1" x14ac:dyDescent="0.3">
      <c r="A26" s="131"/>
      <c r="B26" s="132"/>
      <c r="C26" s="133"/>
      <c r="D26" s="133"/>
      <c r="E26" s="132"/>
      <c r="F26" s="132"/>
      <c r="G26" s="134" t="s">
        <v>140</v>
      </c>
      <c r="H26" s="135">
        <f>SUM(H14:H25)</f>
        <v>20466.544900000001</v>
      </c>
      <c r="I26" s="136">
        <f>SUM(I14:I25)</f>
        <v>25789.89322849</v>
      </c>
    </row>
    <row r="28" spans="1:15" ht="15.75" thickBot="1" x14ac:dyDescent="0.3"/>
    <row r="29" spans="1:15" ht="15.75" thickBot="1" x14ac:dyDescent="0.3">
      <c r="A29" s="237" t="s">
        <v>303</v>
      </c>
      <c r="B29" s="238"/>
      <c r="C29" s="239"/>
    </row>
    <row r="30" spans="1:15" x14ac:dyDescent="0.25">
      <c r="A30" s="137">
        <v>1</v>
      </c>
      <c r="B30" s="138" t="str">
        <f>B13</f>
        <v>ADEQUAÇÃO CIVIL - PAREDES</v>
      </c>
      <c r="C30" s="139">
        <f>SUM(I14:I14)</f>
        <v>176.7139038</v>
      </c>
    </row>
    <row r="31" spans="1:15" x14ac:dyDescent="0.25">
      <c r="A31" s="140">
        <v>2</v>
      </c>
      <c r="B31" s="141" t="str">
        <f>B15</f>
        <v>ADEQUAÇÃO CIVIL - FORROS</v>
      </c>
      <c r="C31" s="142">
        <f>SUM(I16:I18)</f>
        <v>1210.767085</v>
      </c>
    </row>
    <row r="32" spans="1:15" ht="15.75" thickBot="1" x14ac:dyDescent="0.3">
      <c r="A32" s="140">
        <v>3</v>
      </c>
      <c r="B32" s="141" t="str">
        <f>B19</f>
        <v>ADEQUAÇÃO CIVIL - PINTURA</v>
      </c>
      <c r="C32" s="142">
        <f>SUM(I20:I25)</f>
        <v>24402.412239690006</v>
      </c>
    </row>
    <row r="33" spans="1:3" ht="15.75" thickBot="1" x14ac:dyDescent="0.3">
      <c r="A33" s="237" t="s">
        <v>304</v>
      </c>
      <c r="B33" s="239"/>
      <c r="C33" s="143">
        <f>SUM(C30:C32)</f>
        <v>25789.893228490007</v>
      </c>
    </row>
  </sheetData>
  <mergeCells count="16">
    <mergeCell ref="A1:I1"/>
    <mergeCell ref="A2:B2"/>
    <mergeCell ref="G10:I10"/>
    <mergeCell ref="A10:A11"/>
    <mergeCell ref="B10:B11"/>
    <mergeCell ref="C10:C11"/>
    <mergeCell ref="D10:D11"/>
    <mergeCell ref="E10:E11"/>
    <mergeCell ref="F10:F11"/>
    <mergeCell ref="A29:C29"/>
    <mergeCell ref="A33:B33"/>
    <mergeCell ref="C2:F2"/>
    <mergeCell ref="A3:B3"/>
    <mergeCell ref="C3:F3"/>
    <mergeCell ref="A4:B4"/>
    <mergeCell ref="C4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topLeftCell="A4" workbookViewId="0">
      <selection activeCell="D26" sqref="D26"/>
    </sheetView>
  </sheetViews>
  <sheetFormatPr defaultRowHeight="12.75" x14ac:dyDescent="0.2"/>
  <cols>
    <col min="1" max="1" width="13.28515625" style="38" customWidth="1"/>
    <col min="2" max="2" width="37.85546875" style="38" customWidth="1"/>
    <col min="3" max="3" width="15.140625" style="38" bestFit="1" customWidth="1"/>
    <col min="4" max="4" width="11" style="38" bestFit="1" customWidth="1"/>
    <col min="5" max="5" width="14" style="70" customWidth="1"/>
    <col min="6" max="6" width="23.42578125" style="38" customWidth="1"/>
    <col min="7" max="8" width="12" style="38" bestFit="1" customWidth="1"/>
    <col min="9" max="9" width="15.140625" style="38" bestFit="1" customWidth="1"/>
    <col min="10" max="10" width="9.140625" style="38"/>
    <col min="11" max="11" width="25.140625" style="38" bestFit="1" customWidth="1"/>
    <col min="12" max="16384" width="9.140625" style="38"/>
  </cols>
  <sheetData>
    <row r="1" spans="1:11" s="31" customFormat="1" x14ac:dyDescent="0.2">
      <c r="E1" s="32"/>
    </row>
    <row r="2" spans="1:11" s="31" customFormat="1" x14ac:dyDescent="0.2">
      <c r="E2" s="32"/>
    </row>
    <row r="3" spans="1:11" s="31" customFormat="1" x14ac:dyDescent="0.2">
      <c r="B3" s="259" t="s">
        <v>147</v>
      </c>
      <c r="C3" s="259"/>
      <c r="D3" s="259"/>
      <c r="E3" s="259"/>
      <c r="F3" s="259"/>
      <c r="G3" s="259"/>
      <c r="H3" s="259"/>
      <c r="I3" s="259"/>
    </row>
    <row r="4" spans="1:11" s="31" customFormat="1" x14ac:dyDescent="0.2">
      <c r="B4" s="259"/>
      <c r="C4" s="259"/>
      <c r="D4" s="259"/>
      <c r="E4" s="259"/>
      <c r="F4" s="259"/>
      <c r="G4" s="259"/>
      <c r="H4" s="259"/>
      <c r="I4" s="259"/>
    </row>
    <row r="5" spans="1:11" s="31" customFormat="1" x14ac:dyDescent="0.2">
      <c r="B5" s="259"/>
      <c r="C5" s="259"/>
      <c r="D5" s="259"/>
      <c r="E5" s="259"/>
      <c r="F5" s="259"/>
      <c r="G5" s="259"/>
      <c r="H5" s="259"/>
      <c r="I5" s="259"/>
    </row>
    <row r="6" spans="1:11" s="31" customFormat="1" x14ac:dyDescent="0.2">
      <c r="B6" s="259"/>
      <c r="C6" s="259"/>
      <c r="D6" s="259"/>
      <c r="E6" s="259"/>
      <c r="F6" s="259"/>
      <c r="G6" s="259"/>
      <c r="H6" s="259"/>
      <c r="I6" s="259"/>
    </row>
    <row r="7" spans="1:11" s="31" customFormat="1" x14ac:dyDescent="0.2">
      <c r="B7" s="259"/>
      <c r="C7" s="259"/>
      <c r="D7" s="259"/>
      <c r="E7" s="259"/>
      <c r="F7" s="259"/>
      <c r="G7" s="259"/>
      <c r="H7" s="259"/>
      <c r="I7" s="259"/>
    </row>
    <row r="8" spans="1:11" s="31" customFormat="1" ht="15" x14ac:dyDescent="0.25">
      <c r="B8" s="33"/>
      <c r="C8" s="34"/>
      <c r="D8" s="35"/>
      <c r="E8" s="35"/>
      <c r="F8" s="35"/>
      <c r="G8" s="35"/>
      <c r="H8" s="35"/>
      <c r="I8" s="35"/>
    </row>
    <row r="9" spans="1:11" s="31" customFormat="1" ht="15.75" x14ac:dyDescent="0.25">
      <c r="A9" s="36"/>
      <c r="B9" s="260" t="s">
        <v>148</v>
      </c>
      <c r="C9" s="260"/>
      <c r="D9" s="260"/>
      <c r="E9" s="260"/>
      <c r="F9" s="260"/>
      <c r="G9" s="260"/>
      <c r="H9" s="260"/>
      <c r="I9" s="260"/>
    </row>
    <row r="10" spans="1:11" s="31" customFormat="1" ht="13.5" thickBot="1" x14ac:dyDescent="0.25">
      <c r="E10" s="32"/>
    </row>
    <row r="11" spans="1:11" ht="13.5" thickBot="1" x14ac:dyDescent="0.25">
      <c r="A11" s="261" t="s">
        <v>149</v>
      </c>
      <c r="B11" s="262"/>
      <c r="C11" s="262"/>
      <c r="D11" s="262"/>
      <c r="E11" s="262"/>
      <c r="F11" s="262"/>
      <c r="G11" s="262"/>
      <c r="H11" s="263"/>
      <c r="I11" s="37">
        <f>'[1]FOLHA FECHAMENTO'!$G$23</f>
        <v>0</v>
      </c>
    </row>
    <row r="12" spans="1:11" s="39" customFormat="1" ht="13.5" thickBot="1" x14ac:dyDescent="0.3">
      <c r="A12" s="264" t="s">
        <v>132</v>
      </c>
      <c r="B12" s="264" t="s">
        <v>150</v>
      </c>
      <c r="C12" s="264" t="s">
        <v>151</v>
      </c>
      <c r="D12" s="264" t="s">
        <v>152</v>
      </c>
      <c r="E12" s="265" t="s">
        <v>153</v>
      </c>
      <c r="F12" s="265" t="s">
        <v>154</v>
      </c>
      <c r="G12" s="264" t="s">
        <v>155</v>
      </c>
      <c r="H12" s="264"/>
      <c r="I12" s="264"/>
    </row>
    <row r="13" spans="1:11" s="39" customFormat="1" ht="13.5" thickBot="1" x14ac:dyDescent="0.3">
      <c r="A13" s="264"/>
      <c r="B13" s="264"/>
      <c r="C13" s="264"/>
      <c r="D13" s="264"/>
      <c r="E13" s="266"/>
      <c r="F13" s="266"/>
      <c r="G13" s="40" t="s">
        <v>156</v>
      </c>
      <c r="H13" s="40" t="s">
        <v>157</v>
      </c>
      <c r="I13" s="40" t="s">
        <v>158</v>
      </c>
    </row>
    <row r="14" spans="1:11" ht="13.5" thickBot="1" x14ac:dyDescent="0.25">
      <c r="A14" s="41">
        <v>1</v>
      </c>
      <c r="B14" s="42" t="s">
        <v>159</v>
      </c>
      <c r="C14" s="43">
        <f>D14*$I$11</f>
        <v>0</v>
      </c>
      <c r="D14" s="44">
        <v>0.03</v>
      </c>
      <c r="E14" s="41"/>
      <c r="F14" s="41" t="str">
        <f>IF(AND(D14&gt;=G14,D14&lt;=I14),"OK","DIFERE")</f>
        <v>OK</v>
      </c>
      <c r="G14" s="45">
        <v>0.03</v>
      </c>
      <c r="H14" s="45">
        <v>0.04</v>
      </c>
      <c r="I14" s="45">
        <v>5.5E-2</v>
      </c>
      <c r="J14" s="38" t="s">
        <v>160</v>
      </c>
      <c r="K14" s="38" t="s">
        <v>161</v>
      </c>
    </row>
    <row r="15" spans="1:11" ht="13.5" thickBot="1" x14ac:dyDescent="0.25">
      <c r="A15" s="41">
        <v>2</v>
      </c>
      <c r="B15" s="42" t="s">
        <v>162</v>
      </c>
      <c r="C15" s="43">
        <f>D15*$I$11</f>
        <v>0</v>
      </c>
      <c r="D15" s="46">
        <v>8.0000000000000002E-3</v>
      </c>
      <c r="E15" s="41"/>
      <c r="F15" s="41" t="str">
        <f>IF(AND(D15&gt;=G15,D15&lt;=I15),"OK","DIFERE")</f>
        <v>OK</v>
      </c>
      <c r="G15" s="45">
        <v>8.0000000000000002E-3</v>
      </c>
      <c r="H15" s="45">
        <v>8.0000000000000002E-3</v>
      </c>
      <c r="I15" s="45">
        <v>0.01</v>
      </c>
      <c r="J15" s="38" t="s">
        <v>163</v>
      </c>
      <c r="K15" s="38" t="s">
        <v>164</v>
      </c>
    </row>
    <row r="16" spans="1:11" ht="13.5" thickBot="1" x14ac:dyDescent="0.25">
      <c r="A16" s="41">
        <v>3</v>
      </c>
      <c r="B16" s="42" t="s">
        <v>165</v>
      </c>
      <c r="C16" s="43">
        <f>D16*$I$11</f>
        <v>0</v>
      </c>
      <c r="D16" s="46">
        <v>9.7000000000000003E-3</v>
      </c>
      <c r="E16" s="41"/>
      <c r="F16" s="41" t="str">
        <f>IF(AND(D16&gt;=G16,D16&lt;=I16),"OK","DIFERE")</f>
        <v>OK</v>
      </c>
      <c r="G16" s="45">
        <v>9.7000000000000003E-3</v>
      </c>
      <c r="H16" s="45">
        <v>1.2699999999999999E-2</v>
      </c>
      <c r="I16" s="45">
        <v>1.2699999999999999E-2</v>
      </c>
      <c r="J16" s="38" t="s">
        <v>166</v>
      </c>
      <c r="K16" s="38" t="s">
        <v>167</v>
      </c>
    </row>
    <row r="17" spans="1:11" ht="13.5" thickBot="1" x14ac:dyDescent="0.25">
      <c r="A17" s="41">
        <v>4</v>
      </c>
      <c r="B17" s="42" t="s">
        <v>168</v>
      </c>
      <c r="C17" s="43">
        <f>D17*($I$11+C14+C15+C16)</f>
        <v>0</v>
      </c>
      <c r="D17" s="46">
        <v>5.8999999999999999E-3</v>
      </c>
      <c r="E17" s="41"/>
      <c r="F17" s="41" t="str">
        <f>IF(AND(D17&gt;=G17,D17&lt;=I17),"OK","DIFERE")</f>
        <v>OK</v>
      </c>
      <c r="G17" s="45">
        <v>5.8999999999999999E-3</v>
      </c>
      <c r="H17" s="45">
        <v>1.23E-2</v>
      </c>
      <c r="I17" s="45">
        <v>1.3899999999999999E-2</v>
      </c>
      <c r="J17" s="38" t="s">
        <v>169</v>
      </c>
      <c r="K17" s="38" t="s">
        <v>170</v>
      </c>
    </row>
    <row r="18" spans="1:11" ht="13.5" thickBot="1" x14ac:dyDescent="0.25">
      <c r="A18" s="41">
        <v>5</v>
      </c>
      <c r="B18" s="42" t="s">
        <v>171</v>
      </c>
      <c r="C18" s="43">
        <f>D18*($I$11+C14+C15+C16+C17)</f>
        <v>0</v>
      </c>
      <c r="D18" s="46">
        <v>6.1600000000000002E-2</v>
      </c>
      <c r="E18" s="41"/>
      <c r="F18" s="41" t="str">
        <f>IF(AND(D18&gt;=G18,D18&lt;=I18),"OK","DIFERE")</f>
        <v>OK</v>
      </c>
      <c r="G18" s="45">
        <v>6.1600000000000002E-2</v>
      </c>
      <c r="H18" s="45">
        <v>7.3999999999999996E-2</v>
      </c>
      <c r="I18" s="45">
        <v>8.9599999999999999E-2</v>
      </c>
      <c r="J18" s="38" t="s">
        <v>52</v>
      </c>
      <c r="K18" s="38" t="s">
        <v>172</v>
      </c>
    </row>
    <row r="19" spans="1:11" ht="13.5" thickBot="1" x14ac:dyDescent="0.25">
      <c r="A19" s="41">
        <v>6</v>
      </c>
      <c r="B19" s="47" t="s">
        <v>173</v>
      </c>
      <c r="C19" s="48">
        <f>D19*$I$11*(1+D26)</f>
        <v>0</v>
      </c>
      <c r="D19" s="49">
        <f>SUM(D20:D23)</f>
        <v>0.10149999999999999</v>
      </c>
      <c r="E19" s="50"/>
      <c r="F19" s="31"/>
      <c r="G19" s="51"/>
      <c r="H19" s="51"/>
      <c r="I19" s="52"/>
      <c r="J19" s="38" t="s">
        <v>174</v>
      </c>
      <c r="K19" s="38" t="s">
        <v>175</v>
      </c>
    </row>
    <row r="20" spans="1:11" ht="13.5" thickBot="1" x14ac:dyDescent="0.25">
      <c r="A20" s="53" t="s">
        <v>176</v>
      </c>
      <c r="B20" s="267" t="s">
        <v>177</v>
      </c>
      <c r="C20" s="268"/>
      <c r="D20" s="46">
        <v>6.4999999999999997E-3</v>
      </c>
      <c r="E20" s="50"/>
      <c r="F20" s="31"/>
      <c r="G20" s="31"/>
      <c r="H20" s="31"/>
      <c r="I20" s="54"/>
    </row>
    <row r="21" spans="1:11" ht="13.5" thickBot="1" x14ac:dyDescent="0.25">
      <c r="A21" s="53" t="s">
        <v>178</v>
      </c>
      <c r="B21" s="267" t="s">
        <v>179</v>
      </c>
      <c r="C21" s="268"/>
      <c r="D21" s="46">
        <v>0.03</v>
      </c>
      <c r="E21" s="50"/>
      <c r="F21" s="31"/>
      <c r="G21" s="31"/>
      <c r="H21" s="31"/>
      <c r="I21" s="54"/>
    </row>
    <row r="22" spans="1:11" ht="13.5" thickBot="1" x14ac:dyDescent="0.25">
      <c r="A22" s="53" t="s">
        <v>180</v>
      </c>
      <c r="B22" s="267" t="s">
        <v>181</v>
      </c>
      <c r="C22" s="268"/>
      <c r="D22" s="46">
        <v>0.02</v>
      </c>
      <c r="E22" s="50"/>
      <c r="F22" s="31"/>
      <c r="G22" s="31"/>
      <c r="H22" s="31"/>
      <c r="I22" s="54"/>
    </row>
    <row r="23" spans="1:11" ht="13.5" thickBot="1" x14ac:dyDescent="0.25">
      <c r="A23" s="53" t="s">
        <v>182</v>
      </c>
      <c r="B23" s="267" t="s">
        <v>183</v>
      </c>
      <c r="C23" s="269"/>
      <c r="D23" s="55">
        <v>4.4999999999999998E-2</v>
      </c>
      <c r="E23" s="50"/>
      <c r="F23" s="31"/>
      <c r="G23" s="31"/>
      <c r="H23" s="31"/>
      <c r="I23" s="54"/>
    </row>
    <row r="24" spans="1:11" ht="13.5" thickBot="1" x14ac:dyDescent="0.25">
      <c r="A24" s="270" t="s">
        <v>184</v>
      </c>
      <c r="B24" s="270"/>
      <c r="C24" s="56">
        <f>SUM(C14:C19)</f>
        <v>0</v>
      </c>
      <c r="D24" s="41"/>
      <c r="E24" s="41"/>
      <c r="F24" s="256" t="s">
        <v>185</v>
      </c>
      <c r="G24" s="257"/>
      <c r="H24" s="257"/>
      <c r="I24" s="258"/>
    </row>
    <row r="25" spans="1:11" ht="13.5" thickBot="1" x14ac:dyDescent="0.25">
      <c r="A25" s="270" t="s">
        <v>186</v>
      </c>
      <c r="B25" s="270"/>
      <c r="C25" s="56">
        <f>C24+I11</f>
        <v>0</v>
      </c>
      <c r="D25" s="41"/>
      <c r="E25" s="41"/>
      <c r="F25" s="57" t="s">
        <v>187</v>
      </c>
      <c r="G25" s="45">
        <v>0.2034</v>
      </c>
      <c r="H25" s="45">
        <v>0.22120000000000001</v>
      </c>
      <c r="I25" s="45">
        <v>0.25</v>
      </c>
      <c r="K25" s="58"/>
    </row>
    <row r="26" spans="1:11" ht="13.5" thickBot="1" x14ac:dyDescent="0.25">
      <c r="A26" s="270" t="s">
        <v>188</v>
      </c>
      <c r="B26" s="270"/>
      <c r="C26" s="270"/>
      <c r="D26" s="59">
        <v>0.2601</v>
      </c>
      <c r="E26" s="41" t="str">
        <f>IF(AND($D26&gt;=$G26,$D26&lt;=$I26),"OK","DIFERE")</f>
        <v>DIFERE</v>
      </c>
      <c r="F26" s="57" t="s">
        <v>189</v>
      </c>
      <c r="G26" s="45">
        <f>((G25+1)*(1-E29))/((1-E29)-D23)-1</f>
        <v>0.2601047120418849</v>
      </c>
      <c r="H26" s="45">
        <f>((H25+1)*(1-E29))/((1-E29)-D23)-1</f>
        <v>0.27874345549738222</v>
      </c>
      <c r="I26" s="45">
        <f>((I25+1)*(1-E29))/((1-E29)-D23)-1</f>
        <v>0.30890052356020958</v>
      </c>
    </row>
    <row r="27" spans="1:11" ht="13.5" thickBot="1" x14ac:dyDescent="0.25">
      <c r="A27" s="31"/>
      <c r="B27" s="31"/>
      <c r="C27" s="31"/>
      <c r="D27" s="31"/>
      <c r="E27" s="32"/>
      <c r="F27" s="31"/>
      <c r="G27" s="31"/>
      <c r="H27" s="31"/>
      <c r="I27" s="31"/>
    </row>
    <row r="28" spans="1:11" x14ac:dyDescent="0.2">
      <c r="A28" s="31"/>
      <c r="B28" s="31"/>
      <c r="C28" s="31"/>
      <c r="D28" s="31"/>
      <c r="E28" s="32"/>
      <c r="F28" s="60" t="s">
        <v>190</v>
      </c>
      <c r="G28" s="61"/>
      <c r="H28" s="61"/>
      <c r="I28" s="62"/>
    </row>
    <row r="29" spans="1:11" x14ac:dyDescent="0.2">
      <c r="A29" s="31"/>
      <c r="B29" s="31"/>
      <c r="C29" s="31"/>
      <c r="D29" s="31"/>
      <c r="E29" s="32"/>
      <c r="F29" s="63"/>
      <c r="G29" s="31"/>
      <c r="H29" s="31"/>
      <c r="I29" s="54"/>
    </row>
    <row r="30" spans="1:11" x14ac:dyDescent="0.2">
      <c r="A30" s="31"/>
      <c r="B30" s="31"/>
      <c r="C30" s="31"/>
      <c r="D30" s="31"/>
      <c r="E30" s="32"/>
      <c r="F30" s="63"/>
      <c r="G30" s="31"/>
      <c r="H30" s="31"/>
      <c r="I30" s="54"/>
    </row>
    <row r="31" spans="1:11" x14ac:dyDescent="0.2">
      <c r="A31" s="31"/>
      <c r="B31" s="31"/>
      <c r="C31" s="31"/>
      <c r="D31" s="31"/>
      <c r="E31" s="32"/>
      <c r="F31" s="63"/>
      <c r="G31" s="31"/>
      <c r="H31" s="31"/>
      <c r="I31" s="54"/>
    </row>
    <row r="32" spans="1:11" x14ac:dyDescent="0.2">
      <c r="A32" s="31" t="s">
        <v>191</v>
      </c>
      <c r="B32" s="31"/>
      <c r="C32" s="31"/>
      <c r="D32" s="31"/>
      <c r="E32" s="32"/>
      <c r="F32" s="63"/>
      <c r="G32" s="31"/>
      <c r="H32" s="31"/>
      <c r="I32" s="54"/>
    </row>
    <row r="33" spans="1:9" x14ac:dyDescent="0.2">
      <c r="A33" s="31" t="s">
        <v>192</v>
      </c>
      <c r="B33" s="31"/>
      <c r="C33" s="31"/>
      <c r="D33" s="31"/>
      <c r="E33" s="32"/>
      <c r="F33" s="63"/>
      <c r="G33" s="31"/>
      <c r="H33" s="31"/>
      <c r="I33" s="54"/>
    </row>
    <row r="34" spans="1:9" x14ac:dyDescent="0.2">
      <c r="A34" s="31" t="s">
        <v>193</v>
      </c>
      <c r="B34" s="31"/>
      <c r="C34" s="31"/>
      <c r="D34" s="31"/>
      <c r="E34" s="32"/>
      <c r="F34" s="63"/>
      <c r="G34" s="31"/>
      <c r="H34" s="31"/>
      <c r="I34" s="54"/>
    </row>
    <row r="35" spans="1:9" ht="13.5" thickBot="1" x14ac:dyDescent="0.25">
      <c r="A35" s="31" t="s">
        <v>194</v>
      </c>
      <c r="B35" s="31"/>
      <c r="C35" s="31"/>
      <c r="D35" s="31"/>
      <c r="E35" s="32"/>
      <c r="F35" s="64"/>
      <c r="G35" s="65"/>
      <c r="H35" s="65"/>
      <c r="I35" s="66"/>
    </row>
    <row r="36" spans="1:9" x14ac:dyDescent="0.2">
      <c r="A36" s="31" t="s">
        <v>195</v>
      </c>
      <c r="B36" s="31"/>
      <c r="C36" s="31"/>
      <c r="D36" s="31"/>
      <c r="E36" s="32"/>
      <c r="F36" s="31"/>
      <c r="G36" s="31"/>
      <c r="H36" s="31"/>
      <c r="I36" s="31"/>
    </row>
    <row r="37" spans="1:9" x14ac:dyDescent="0.2">
      <c r="A37" s="31" t="s">
        <v>196</v>
      </c>
      <c r="B37" s="31"/>
      <c r="C37" s="31"/>
      <c r="D37" s="31"/>
      <c r="E37" s="32"/>
      <c r="F37" s="31"/>
      <c r="G37" s="31"/>
      <c r="H37" s="31"/>
      <c r="I37" s="31"/>
    </row>
    <row r="38" spans="1:9" x14ac:dyDescent="0.2">
      <c r="A38" s="31" t="s">
        <v>197</v>
      </c>
      <c r="B38" s="31"/>
      <c r="C38" s="31"/>
      <c r="D38" s="31"/>
      <c r="E38" s="32"/>
      <c r="F38" s="31"/>
      <c r="G38" s="31"/>
      <c r="H38" s="31"/>
      <c r="I38" s="31"/>
    </row>
    <row r="39" spans="1:9" ht="13.5" thickBot="1" x14ac:dyDescent="0.25">
      <c r="A39" s="31" t="s">
        <v>198</v>
      </c>
      <c r="B39" s="31"/>
      <c r="C39" s="31"/>
      <c r="D39" s="31"/>
      <c r="E39" s="32"/>
      <c r="F39" s="67"/>
      <c r="G39" s="67"/>
      <c r="H39" s="67"/>
      <c r="I39" s="31"/>
    </row>
    <row r="40" spans="1:9" x14ac:dyDescent="0.2">
      <c r="A40" s="31"/>
      <c r="B40" s="31"/>
      <c r="C40" s="31"/>
      <c r="D40" s="31"/>
      <c r="E40" s="32"/>
      <c r="F40" s="271">
        <f>IF([1]DADOS!$D$24&lt;&gt;"",[1]DADOS!$D$24," ")</f>
        <v>0</v>
      </c>
      <c r="G40" s="271"/>
      <c r="H40" s="271"/>
      <c r="I40" s="31"/>
    </row>
    <row r="41" spans="1:9" x14ac:dyDescent="0.2">
      <c r="A41" s="31"/>
      <c r="B41" s="31"/>
      <c r="C41" s="31"/>
      <c r="D41" s="31"/>
      <c r="E41" s="32"/>
      <c r="F41" s="272" t="s">
        <v>199</v>
      </c>
      <c r="G41" s="272"/>
      <c r="H41" s="272"/>
      <c r="I41" s="31"/>
    </row>
    <row r="42" spans="1:9" x14ac:dyDescent="0.2">
      <c r="A42" s="31"/>
      <c r="B42" s="68"/>
      <c r="C42" s="68"/>
      <c r="D42" s="68"/>
      <c r="E42" s="69"/>
      <c r="F42" s="272" t="s">
        <v>200</v>
      </c>
      <c r="G42" s="272"/>
      <c r="H42" s="272"/>
      <c r="I42" s="31"/>
    </row>
    <row r="43" spans="1:9" x14ac:dyDescent="0.2">
      <c r="A43" s="31"/>
      <c r="B43" s="31"/>
      <c r="C43" s="31"/>
      <c r="D43" s="31"/>
      <c r="E43" s="32"/>
      <c r="F43" s="31"/>
      <c r="G43" s="31"/>
      <c r="H43" s="31"/>
      <c r="I43" s="31"/>
    </row>
  </sheetData>
  <mergeCells count="21">
    <mergeCell ref="A25:B25"/>
    <mergeCell ref="A26:C26"/>
    <mergeCell ref="F40:H40"/>
    <mergeCell ref="F41:H41"/>
    <mergeCell ref="F42:H42"/>
    <mergeCell ref="F24:I24"/>
    <mergeCell ref="B3:I7"/>
    <mergeCell ref="B9:I9"/>
    <mergeCell ref="A11:H11"/>
    <mergeCell ref="A12:A13"/>
    <mergeCell ref="B12:B13"/>
    <mergeCell ref="C12:C13"/>
    <mergeCell ref="D12:D13"/>
    <mergeCell ref="E12:E13"/>
    <mergeCell ref="F12:F13"/>
    <mergeCell ref="G12:I12"/>
    <mergeCell ref="B20:C20"/>
    <mergeCell ref="B21:C21"/>
    <mergeCell ref="B22:C22"/>
    <mergeCell ref="B23:C23"/>
    <mergeCell ref="A24:B2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49"/>
  <sheetViews>
    <sheetView workbookViewId="0">
      <selection activeCell="G40" sqref="G40"/>
    </sheetView>
  </sheetViews>
  <sheetFormatPr defaultRowHeight="15" x14ac:dyDescent="0.25"/>
  <cols>
    <col min="4" max="4" width="6.28515625" customWidth="1"/>
    <col min="5" max="6" width="4.5703125" customWidth="1"/>
    <col min="7" max="7" width="22.7109375" customWidth="1"/>
    <col min="8" max="8" width="95.7109375" customWidth="1"/>
    <col min="9" max="9" width="4.28515625" customWidth="1"/>
    <col min="14" max="14" width="48.85546875" customWidth="1"/>
  </cols>
  <sheetData>
    <row r="2" spans="1:31" x14ac:dyDescent="0.25">
      <c r="A2" s="230" t="s">
        <v>38</v>
      </c>
      <c r="B2" s="230" t="s">
        <v>39</v>
      </c>
      <c r="C2" s="230" t="s">
        <v>40</v>
      </c>
      <c r="D2" s="231">
        <v>155</v>
      </c>
      <c r="E2" s="231" t="s">
        <v>41</v>
      </c>
      <c r="F2" s="230" t="s">
        <v>41</v>
      </c>
      <c r="G2" s="230" t="s">
        <v>42</v>
      </c>
      <c r="H2" s="230" t="s">
        <v>346</v>
      </c>
      <c r="I2" s="230" t="s">
        <v>44</v>
      </c>
      <c r="J2" s="230" t="s">
        <v>45</v>
      </c>
      <c r="K2" s="230" t="s">
        <v>347</v>
      </c>
      <c r="L2" s="230" t="s">
        <v>41</v>
      </c>
      <c r="M2" s="230" t="s">
        <v>41</v>
      </c>
      <c r="N2" s="230" t="s">
        <v>41</v>
      </c>
      <c r="O2" s="230" t="s">
        <v>41</v>
      </c>
      <c r="P2" s="230" t="s">
        <v>41</v>
      </c>
      <c r="Q2" s="230" t="s">
        <v>41</v>
      </c>
      <c r="R2" s="231" t="s">
        <v>41</v>
      </c>
      <c r="S2" s="231" t="s">
        <v>41</v>
      </c>
      <c r="T2" s="231" t="s">
        <v>348</v>
      </c>
      <c r="U2" s="231" t="s">
        <v>349</v>
      </c>
      <c r="V2" s="231" t="s">
        <v>350</v>
      </c>
      <c r="W2" s="231" t="s">
        <v>351</v>
      </c>
      <c r="X2" s="231" t="s">
        <v>46</v>
      </c>
      <c r="Y2" s="231" t="s">
        <v>47</v>
      </c>
      <c r="Z2" s="231" t="s">
        <v>46</v>
      </c>
      <c r="AA2" s="231" t="s">
        <v>47</v>
      </c>
      <c r="AB2" s="231" t="s">
        <v>46</v>
      </c>
      <c r="AC2" s="231" t="s">
        <v>47</v>
      </c>
      <c r="AD2" s="232">
        <v>0</v>
      </c>
      <c r="AE2" s="230" t="s">
        <v>48</v>
      </c>
    </row>
    <row r="3" spans="1:31" x14ac:dyDescent="0.25">
      <c r="A3" s="230" t="s">
        <v>38</v>
      </c>
      <c r="B3" s="230" t="s">
        <v>39</v>
      </c>
      <c r="C3" s="230" t="s">
        <v>40</v>
      </c>
      <c r="D3" s="231">
        <v>155</v>
      </c>
      <c r="E3" s="231" t="s">
        <v>41</v>
      </c>
      <c r="F3" s="230" t="s">
        <v>41</v>
      </c>
      <c r="G3" s="230" t="s">
        <v>42</v>
      </c>
      <c r="H3" s="230" t="s">
        <v>346</v>
      </c>
      <c r="I3" s="230" t="s">
        <v>44</v>
      </c>
      <c r="J3" s="230" t="s">
        <v>45</v>
      </c>
      <c r="K3" s="230" t="s">
        <v>347</v>
      </c>
      <c r="L3" s="230" t="s">
        <v>49</v>
      </c>
      <c r="M3" s="230" t="s">
        <v>50</v>
      </c>
      <c r="N3" s="230" t="s">
        <v>51</v>
      </c>
      <c r="O3" s="230" t="s">
        <v>52</v>
      </c>
      <c r="P3" s="230" t="s">
        <v>45</v>
      </c>
      <c r="Q3" s="230" t="s">
        <v>352</v>
      </c>
      <c r="R3" s="231" t="s">
        <v>353</v>
      </c>
      <c r="S3" s="231" t="s">
        <v>354</v>
      </c>
      <c r="T3" s="231" t="s">
        <v>41</v>
      </c>
      <c r="U3" s="231" t="s">
        <v>41</v>
      </c>
      <c r="V3" s="231" t="s">
        <v>41</v>
      </c>
      <c r="W3" s="231" t="s">
        <v>41</v>
      </c>
      <c r="X3" s="231" t="s">
        <v>41</v>
      </c>
      <c r="Y3" s="231" t="s">
        <v>41</v>
      </c>
      <c r="Z3" s="231" t="s">
        <v>41</v>
      </c>
      <c r="AA3" s="231" t="s">
        <v>41</v>
      </c>
      <c r="AB3" s="231" t="s">
        <v>41</v>
      </c>
      <c r="AC3" s="231" t="s">
        <v>41</v>
      </c>
      <c r="AD3" s="232"/>
      <c r="AE3" s="230" t="s">
        <v>48</v>
      </c>
    </row>
    <row r="4" spans="1:31" x14ac:dyDescent="0.25">
      <c r="A4" s="230" t="s">
        <v>38</v>
      </c>
      <c r="B4" s="230" t="s">
        <v>39</v>
      </c>
      <c r="C4" s="230" t="s">
        <v>40</v>
      </c>
      <c r="D4" s="231">
        <v>155</v>
      </c>
      <c r="E4" s="231" t="s">
        <v>41</v>
      </c>
      <c r="F4" s="230" t="s">
        <v>41</v>
      </c>
      <c r="G4" s="230" t="s">
        <v>42</v>
      </c>
      <c r="H4" s="230" t="s">
        <v>346</v>
      </c>
      <c r="I4" s="230" t="s">
        <v>44</v>
      </c>
      <c r="J4" s="230" t="s">
        <v>45</v>
      </c>
      <c r="K4" s="230" t="s">
        <v>347</v>
      </c>
      <c r="L4" s="230" t="s">
        <v>53</v>
      </c>
      <c r="M4" s="230" t="s">
        <v>54</v>
      </c>
      <c r="N4" s="230" t="s">
        <v>55</v>
      </c>
      <c r="O4" s="230" t="s">
        <v>56</v>
      </c>
      <c r="P4" s="230" t="s">
        <v>45</v>
      </c>
      <c r="Q4" s="230" t="s">
        <v>355</v>
      </c>
      <c r="R4" s="231" t="s">
        <v>356</v>
      </c>
      <c r="S4" s="231" t="s">
        <v>357</v>
      </c>
      <c r="T4" s="231" t="s">
        <v>41</v>
      </c>
      <c r="U4" s="231" t="s">
        <v>41</v>
      </c>
      <c r="V4" s="231" t="s">
        <v>41</v>
      </c>
      <c r="W4" s="231" t="s">
        <v>41</v>
      </c>
      <c r="X4" s="231" t="s">
        <v>41</v>
      </c>
      <c r="Y4" s="231" t="s">
        <v>41</v>
      </c>
      <c r="Z4" s="231" t="s">
        <v>41</v>
      </c>
      <c r="AA4" s="231" t="s">
        <v>41</v>
      </c>
      <c r="AB4" s="231" t="s">
        <v>41</v>
      </c>
      <c r="AC4" s="231" t="s">
        <v>41</v>
      </c>
      <c r="AD4" s="232"/>
      <c r="AE4" s="230" t="s">
        <v>48</v>
      </c>
    </row>
    <row r="5" spans="1:31" x14ac:dyDescent="0.25">
      <c r="A5" s="230" t="s">
        <v>38</v>
      </c>
      <c r="B5" s="230" t="s">
        <v>39</v>
      </c>
      <c r="C5" s="230" t="s">
        <v>40</v>
      </c>
      <c r="D5" s="231">
        <v>155</v>
      </c>
      <c r="E5" s="231" t="s">
        <v>41</v>
      </c>
      <c r="F5" s="230" t="s">
        <v>41</v>
      </c>
      <c r="G5" s="230" t="s">
        <v>42</v>
      </c>
      <c r="H5" s="230" t="s">
        <v>346</v>
      </c>
      <c r="I5" s="230" t="s">
        <v>44</v>
      </c>
      <c r="J5" s="230" t="s">
        <v>45</v>
      </c>
      <c r="K5" s="230" t="s">
        <v>347</v>
      </c>
      <c r="L5" s="230" t="s">
        <v>53</v>
      </c>
      <c r="M5" s="230" t="s">
        <v>57</v>
      </c>
      <c r="N5" s="230" t="s">
        <v>58</v>
      </c>
      <c r="O5" s="230" t="s">
        <v>56</v>
      </c>
      <c r="P5" s="230" t="s">
        <v>45</v>
      </c>
      <c r="Q5" s="230" t="s">
        <v>358</v>
      </c>
      <c r="R5" s="231" t="s">
        <v>359</v>
      </c>
      <c r="S5" s="231" t="s">
        <v>360</v>
      </c>
      <c r="T5" s="231" t="s">
        <v>41</v>
      </c>
      <c r="U5" s="231" t="s">
        <v>41</v>
      </c>
      <c r="V5" s="231" t="s">
        <v>41</v>
      </c>
      <c r="W5" s="231" t="s">
        <v>41</v>
      </c>
      <c r="X5" s="231" t="s">
        <v>41</v>
      </c>
      <c r="Y5" s="231" t="s">
        <v>41</v>
      </c>
      <c r="Z5" s="231" t="s">
        <v>41</v>
      </c>
      <c r="AA5" s="231" t="s">
        <v>41</v>
      </c>
      <c r="AB5" s="231" t="s">
        <v>41</v>
      </c>
      <c r="AC5" s="231" t="s">
        <v>41</v>
      </c>
      <c r="AD5" s="232"/>
      <c r="AE5" s="230" t="s">
        <v>48</v>
      </c>
    </row>
    <row r="6" spans="1:31" x14ac:dyDescent="0.25">
      <c r="A6" s="233"/>
      <c r="B6" s="233"/>
      <c r="C6" s="233"/>
      <c r="D6" s="234"/>
      <c r="E6" s="234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33"/>
    </row>
    <row r="7" spans="1:31" x14ac:dyDescent="0.25">
      <c r="A7" s="230" t="s">
        <v>38</v>
      </c>
      <c r="B7" s="230" t="s">
        <v>39</v>
      </c>
      <c r="C7" s="230" t="s">
        <v>40</v>
      </c>
      <c r="D7" s="231">
        <v>155</v>
      </c>
      <c r="E7" s="231" t="s">
        <v>41</v>
      </c>
      <c r="F7" s="230" t="s">
        <v>41</v>
      </c>
      <c r="G7" s="230" t="s">
        <v>59</v>
      </c>
      <c r="H7" s="230" t="s">
        <v>361</v>
      </c>
      <c r="I7" s="230" t="s">
        <v>44</v>
      </c>
      <c r="J7" s="230" t="s">
        <v>45</v>
      </c>
      <c r="K7" s="230" t="s">
        <v>362</v>
      </c>
      <c r="L7" s="230" t="s">
        <v>41</v>
      </c>
      <c r="M7" s="230" t="s">
        <v>41</v>
      </c>
      <c r="N7" s="230" t="s">
        <v>41</v>
      </c>
      <c r="O7" s="230" t="s">
        <v>41</v>
      </c>
      <c r="P7" s="230" t="s">
        <v>41</v>
      </c>
      <c r="Q7" s="230" t="s">
        <v>41</v>
      </c>
      <c r="R7" s="231" t="s">
        <v>41</v>
      </c>
      <c r="S7" s="231" t="s">
        <v>41</v>
      </c>
      <c r="T7" s="231" t="s">
        <v>363</v>
      </c>
      <c r="U7" s="231" t="s">
        <v>364</v>
      </c>
      <c r="V7" s="231" t="s">
        <v>365</v>
      </c>
      <c r="W7" s="231" t="s">
        <v>366</v>
      </c>
      <c r="X7" s="231" t="s">
        <v>46</v>
      </c>
      <c r="Y7" s="231" t="s">
        <v>47</v>
      </c>
      <c r="Z7" s="231" t="s">
        <v>46</v>
      </c>
      <c r="AA7" s="231" t="s">
        <v>47</v>
      </c>
      <c r="AB7" s="231" t="s">
        <v>46</v>
      </c>
      <c r="AC7" s="231" t="s">
        <v>47</v>
      </c>
      <c r="AD7" s="232">
        <v>0</v>
      </c>
      <c r="AE7" s="230" t="s">
        <v>48</v>
      </c>
    </row>
    <row r="8" spans="1:31" x14ac:dyDescent="0.25">
      <c r="A8" s="230" t="s">
        <v>38</v>
      </c>
      <c r="B8" s="230" t="s">
        <v>39</v>
      </c>
      <c r="C8" s="230" t="s">
        <v>40</v>
      </c>
      <c r="D8" s="231">
        <v>155</v>
      </c>
      <c r="E8" s="231" t="s">
        <v>41</v>
      </c>
      <c r="F8" s="230" t="s">
        <v>41</v>
      </c>
      <c r="G8" s="230" t="s">
        <v>59</v>
      </c>
      <c r="H8" s="230" t="s">
        <v>361</v>
      </c>
      <c r="I8" s="230" t="s">
        <v>44</v>
      </c>
      <c r="J8" s="230" t="s">
        <v>45</v>
      </c>
      <c r="K8" s="230" t="s">
        <v>362</v>
      </c>
      <c r="L8" s="230" t="s">
        <v>49</v>
      </c>
      <c r="M8" s="230" t="s">
        <v>50</v>
      </c>
      <c r="N8" s="230" t="s">
        <v>51</v>
      </c>
      <c r="O8" s="230" t="s">
        <v>52</v>
      </c>
      <c r="P8" s="230" t="s">
        <v>45</v>
      </c>
      <c r="Q8" s="230" t="s">
        <v>352</v>
      </c>
      <c r="R8" s="231" t="s">
        <v>353</v>
      </c>
      <c r="S8" s="231" t="s">
        <v>354</v>
      </c>
      <c r="T8" s="231" t="s">
        <v>41</v>
      </c>
      <c r="U8" s="231" t="s">
        <v>41</v>
      </c>
      <c r="V8" s="231" t="s">
        <v>41</v>
      </c>
      <c r="W8" s="231" t="s">
        <v>41</v>
      </c>
      <c r="X8" s="231" t="s">
        <v>41</v>
      </c>
      <c r="Y8" s="231" t="s">
        <v>41</v>
      </c>
      <c r="Z8" s="231" t="s">
        <v>41</v>
      </c>
      <c r="AA8" s="231" t="s">
        <v>41</v>
      </c>
      <c r="AB8" s="231" t="s">
        <v>41</v>
      </c>
      <c r="AC8" s="231" t="s">
        <v>41</v>
      </c>
      <c r="AD8" s="232"/>
      <c r="AE8" s="230" t="s">
        <v>48</v>
      </c>
    </row>
    <row r="9" spans="1:31" x14ac:dyDescent="0.25">
      <c r="A9" s="230" t="s">
        <v>38</v>
      </c>
      <c r="B9" s="230" t="s">
        <v>39</v>
      </c>
      <c r="C9" s="230" t="s">
        <v>40</v>
      </c>
      <c r="D9" s="231">
        <v>155</v>
      </c>
      <c r="E9" s="231" t="s">
        <v>41</v>
      </c>
      <c r="F9" s="230" t="s">
        <v>41</v>
      </c>
      <c r="G9" s="230" t="s">
        <v>59</v>
      </c>
      <c r="H9" s="230" t="s">
        <v>361</v>
      </c>
      <c r="I9" s="230" t="s">
        <v>44</v>
      </c>
      <c r="J9" s="230" t="s">
        <v>45</v>
      </c>
      <c r="K9" s="230" t="s">
        <v>362</v>
      </c>
      <c r="L9" s="230" t="s">
        <v>53</v>
      </c>
      <c r="M9" s="230" t="s">
        <v>54</v>
      </c>
      <c r="N9" s="230" t="s">
        <v>55</v>
      </c>
      <c r="O9" s="230" t="s">
        <v>56</v>
      </c>
      <c r="P9" s="230" t="s">
        <v>45</v>
      </c>
      <c r="Q9" s="230" t="s">
        <v>367</v>
      </c>
      <c r="R9" s="231" t="s">
        <v>356</v>
      </c>
      <c r="S9" s="231" t="s">
        <v>368</v>
      </c>
      <c r="T9" s="231" t="s">
        <v>41</v>
      </c>
      <c r="U9" s="231" t="s">
        <v>41</v>
      </c>
      <c r="V9" s="231" t="s">
        <v>41</v>
      </c>
      <c r="W9" s="231" t="s">
        <v>41</v>
      </c>
      <c r="X9" s="231" t="s">
        <v>41</v>
      </c>
      <c r="Y9" s="231" t="s">
        <v>41</v>
      </c>
      <c r="Z9" s="231" t="s">
        <v>41</v>
      </c>
      <c r="AA9" s="231" t="s">
        <v>41</v>
      </c>
      <c r="AB9" s="231" t="s">
        <v>41</v>
      </c>
      <c r="AC9" s="231" t="s">
        <v>41</v>
      </c>
      <c r="AD9" s="232"/>
      <c r="AE9" s="230" t="s">
        <v>48</v>
      </c>
    </row>
    <row r="10" spans="1:31" x14ac:dyDescent="0.25">
      <c r="A10" s="230" t="s">
        <v>38</v>
      </c>
      <c r="B10" s="230" t="s">
        <v>39</v>
      </c>
      <c r="C10" s="230" t="s">
        <v>40</v>
      </c>
      <c r="D10" s="231">
        <v>155</v>
      </c>
      <c r="E10" s="231" t="s">
        <v>41</v>
      </c>
      <c r="F10" s="230" t="s">
        <v>41</v>
      </c>
      <c r="G10" s="230" t="s">
        <v>59</v>
      </c>
      <c r="H10" s="230" t="s">
        <v>361</v>
      </c>
      <c r="I10" s="230" t="s">
        <v>44</v>
      </c>
      <c r="J10" s="230" t="s">
        <v>45</v>
      </c>
      <c r="K10" s="230" t="s">
        <v>362</v>
      </c>
      <c r="L10" s="230" t="s">
        <v>53</v>
      </c>
      <c r="M10" s="230" t="s">
        <v>57</v>
      </c>
      <c r="N10" s="230" t="s">
        <v>58</v>
      </c>
      <c r="O10" s="230" t="s">
        <v>56</v>
      </c>
      <c r="P10" s="230" t="s">
        <v>45</v>
      </c>
      <c r="Q10" s="230" t="s">
        <v>369</v>
      </c>
      <c r="R10" s="231" t="s">
        <v>359</v>
      </c>
      <c r="S10" s="231" t="s">
        <v>370</v>
      </c>
      <c r="T10" s="231" t="s">
        <v>41</v>
      </c>
      <c r="U10" s="231" t="s">
        <v>41</v>
      </c>
      <c r="V10" s="231" t="s">
        <v>41</v>
      </c>
      <c r="W10" s="231" t="s">
        <v>41</v>
      </c>
      <c r="X10" s="231" t="s">
        <v>41</v>
      </c>
      <c r="Y10" s="231" t="s">
        <v>41</v>
      </c>
      <c r="Z10" s="231" t="s">
        <v>41</v>
      </c>
      <c r="AA10" s="231" t="s">
        <v>41</v>
      </c>
      <c r="AB10" s="231" t="s">
        <v>41</v>
      </c>
      <c r="AC10" s="231" t="s">
        <v>41</v>
      </c>
      <c r="AD10" s="232"/>
      <c r="AE10" s="230" t="s">
        <v>48</v>
      </c>
    </row>
    <row r="11" spans="1:31" x14ac:dyDescent="0.25">
      <c r="A11" s="233"/>
      <c r="B11" s="233"/>
      <c r="C11" s="233"/>
      <c r="D11" s="234"/>
      <c r="E11" s="234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5"/>
      <c r="AE11" s="233"/>
    </row>
    <row r="12" spans="1:31" x14ac:dyDescent="0.25">
      <c r="A12" s="230" t="s">
        <v>38</v>
      </c>
      <c r="B12" s="230" t="s">
        <v>39</v>
      </c>
      <c r="C12" s="230" t="s">
        <v>40</v>
      </c>
      <c r="D12" s="231">
        <v>155</v>
      </c>
      <c r="E12" s="231" t="s">
        <v>41</v>
      </c>
      <c r="F12" s="230" t="s">
        <v>41</v>
      </c>
      <c r="G12" s="230" t="s">
        <v>61</v>
      </c>
      <c r="H12" s="230" t="s">
        <v>371</v>
      </c>
      <c r="I12" s="230" t="s">
        <v>44</v>
      </c>
      <c r="J12" s="230" t="s">
        <v>45</v>
      </c>
      <c r="K12" s="230" t="s">
        <v>372</v>
      </c>
      <c r="L12" s="230" t="s">
        <v>41</v>
      </c>
      <c r="M12" s="230" t="s">
        <v>41</v>
      </c>
      <c r="N12" s="230" t="s">
        <v>41</v>
      </c>
      <c r="O12" s="230" t="s">
        <v>41</v>
      </c>
      <c r="P12" s="230" t="s">
        <v>41</v>
      </c>
      <c r="Q12" s="230" t="s">
        <v>41</v>
      </c>
      <c r="R12" s="231" t="s">
        <v>41</v>
      </c>
      <c r="S12" s="231" t="s">
        <v>41</v>
      </c>
      <c r="T12" s="231" t="s">
        <v>373</v>
      </c>
      <c r="U12" s="231" t="s">
        <v>374</v>
      </c>
      <c r="V12" s="231" t="s">
        <v>375</v>
      </c>
      <c r="W12" s="231" t="s">
        <v>376</v>
      </c>
      <c r="X12" s="231" t="s">
        <v>46</v>
      </c>
      <c r="Y12" s="231" t="s">
        <v>47</v>
      </c>
      <c r="Z12" s="231" t="s">
        <v>46</v>
      </c>
      <c r="AA12" s="231" t="s">
        <v>47</v>
      </c>
      <c r="AB12" s="231" t="s">
        <v>46</v>
      </c>
      <c r="AC12" s="231" t="s">
        <v>47</v>
      </c>
      <c r="AD12" s="232">
        <v>0</v>
      </c>
      <c r="AE12" s="230" t="s">
        <v>48</v>
      </c>
    </row>
    <row r="13" spans="1:31" x14ac:dyDescent="0.25">
      <c r="A13" s="230" t="s">
        <v>38</v>
      </c>
      <c r="B13" s="230" t="s">
        <v>39</v>
      </c>
      <c r="C13" s="230" t="s">
        <v>40</v>
      </c>
      <c r="D13" s="231">
        <v>155</v>
      </c>
      <c r="E13" s="231" t="s">
        <v>41</v>
      </c>
      <c r="F13" s="230" t="s">
        <v>41</v>
      </c>
      <c r="G13" s="230" t="s">
        <v>61</v>
      </c>
      <c r="H13" s="230" t="s">
        <v>371</v>
      </c>
      <c r="I13" s="230" t="s">
        <v>44</v>
      </c>
      <c r="J13" s="230" t="s">
        <v>45</v>
      </c>
      <c r="K13" s="230" t="s">
        <v>372</v>
      </c>
      <c r="L13" s="230" t="s">
        <v>49</v>
      </c>
      <c r="M13" s="230" t="s">
        <v>63</v>
      </c>
      <c r="N13" s="230" t="s">
        <v>64</v>
      </c>
      <c r="O13" s="230" t="s">
        <v>52</v>
      </c>
      <c r="P13" s="230" t="s">
        <v>45</v>
      </c>
      <c r="Q13" s="230" t="s">
        <v>377</v>
      </c>
      <c r="R13" s="231" t="s">
        <v>378</v>
      </c>
      <c r="S13" s="231" t="s">
        <v>379</v>
      </c>
      <c r="T13" s="231" t="s">
        <v>41</v>
      </c>
      <c r="U13" s="231" t="s">
        <v>41</v>
      </c>
      <c r="V13" s="231" t="s">
        <v>41</v>
      </c>
      <c r="W13" s="231" t="s">
        <v>41</v>
      </c>
      <c r="X13" s="231" t="s">
        <v>41</v>
      </c>
      <c r="Y13" s="231" t="s">
        <v>41</v>
      </c>
      <c r="Z13" s="231" t="s">
        <v>41</v>
      </c>
      <c r="AA13" s="231" t="s">
        <v>41</v>
      </c>
      <c r="AB13" s="231" t="s">
        <v>41</v>
      </c>
      <c r="AC13" s="231" t="s">
        <v>41</v>
      </c>
      <c r="AD13" s="232"/>
      <c r="AE13" s="230" t="s">
        <v>48</v>
      </c>
    </row>
    <row r="14" spans="1:31" x14ac:dyDescent="0.25">
      <c r="A14" s="230" t="s">
        <v>38</v>
      </c>
      <c r="B14" s="230" t="s">
        <v>39</v>
      </c>
      <c r="C14" s="230" t="s">
        <v>40</v>
      </c>
      <c r="D14" s="231">
        <v>155</v>
      </c>
      <c r="E14" s="231" t="s">
        <v>41</v>
      </c>
      <c r="F14" s="230" t="s">
        <v>41</v>
      </c>
      <c r="G14" s="230" t="s">
        <v>61</v>
      </c>
      <c r="H14" s="230" t="s">
        <v>371</v>
      </c>
      <c r="I14" s="230" t="s">
        <v>44</v>
      </c>
      <c r="J14" s="230" t="s">
        <v>45</v>
      </c>
      <c r="K14" s="230" t="s">
        <v>372</v>
      </c>
      <c r="L14" s="230" t="s">
        <v>53</v>
      </c>
      <c r="M14" s="230" t="s">
        <v>54</v>
      </c>
      <c r="N14" s="230" t="s">
        <v>55</v>
      </c>
      <c r="O14" s="230" t="s">
        <v>56</v>
      </c>
      <c r="P14" s="230" t="s">
        <v>45</v>
      </c>
      <c r="Q14" s="230" t="s">
        <v>380</v>
      </c>
      <c r="R14" s="231" t="s">
        <v>356</v>
      </c>
      <c r="S14" s="231" t="s">
        <v>381</v>
      </c>
      <c r="T14" s="231" t="s">
        <v>41</v>
      </c>
      <c r="U14" s="231" t="s">
        <v>41</v>
      </c>
      <c r="V14" s="231" t="s">
        <v>41</v>
      </c>
      <c r="W14" s="231" t="s">
        <v>41</v>
      </c>
      <c r="X14" s="231" t="s">
        <v>41</v>
      </c>
      <c r="Y14" s="231" t="s">
        <v>41</v>
      </c>
      <c r="Z14" s="231" t="s">
        <v>41</v>
      </c>
      <c r="AA14" s="231" t="s">
        <v>41</v>
      </c>
      <c r="AB14" s="231" t="s">
        <v>41</v>
      </c>
      <c r="AC14" s="231" t="s">
        <v>41</v>
      </c>
      <c r="AD14" s="232"/>
      <c r="AE14" s="230" t="s">
        <v>48</v>
      </c>
    </row>
    <row r="15" spans="1:31" x14ac:dyDescent="0.25">
      <c r="A15" s="230" t="s">
        <v>38</v>
      </c>
      <c r="B15" s="230" t="s">
        <v>39</v>
      </c>
      <c r="C15" s="230" t="s">
        <v>40</v>
      </c>
      <c r="D15" s="231">
        <v>155</v>
      </c>
      <c r="E15" s="231" t="s">
        <v>41</v>
      </c>
      <c r="F15" s="230" t="s">
        <v>41</v>
      </c>
      <c r="G15" s="230" t="s">
        <v>61</v>
      </c>
      <c r="H15" s="230" t="s">
        <v>371</v>
      </c>
      <c r="I15" s="230" t="s">
        <v>44</v>
      </c>
      <c r="J15" s="230" t="s">
        <v>45</v>
      </c>
      <c r="K15" s="230" t="s">
        <v>372</v>
      </c>
      <c r="L15" s="230" t="s">
        <v>53</v>
      </c>
      <c r="M15" s="230" t="s">
        <v>57</v>
      </c>
      <c r="N15" s="230" t="s">
        <v>58</v>
      </c>
      <c r="O15" s="230" t="s">
        <v>56</v>
      </c>
      <c r="P15" s="230" t="s">
        <v>45</v>
      </c>
      <c r="Q15" s="230" t="s">
        <v>382</v>
      </c>
      <c r="R15" s="231" t="s">
        <v>359</v>
      </c>
      <c r="S15" s="231" t="s">
        <v>383</v>
      </c>
      <c r="T15" s="231" t="s">
        <v>41</v>
      </c>
      <c r="U15" s="231" t="s">
        <v>41</v>
      </c>
      <c r="V15" s="231" t="s">
        <v>41</v>
      </c>
      <c r="W15" s="231" t="s">
        <v>41</v>
      </c>
      <c r="X15" s="231" t="s">
        <v>41</v>
      </c>
      <c r="Y15" s="231" t="s">
        <v>41</v>
      </c>
      <c r="Z15" s="231" t="s">
        <v>41</v>
      </c>
      <c r="AA15" s="231" t="s">
        <v>41</v>
      </c>
      <c r="AB15" s="231" t="s">
        <v>41</v>
      </c>
      <c r="AC15" s="231" t="s">
        <v>41</v>
      </c>
      <c r="AD15" s="232"/>
      <c r="AE15" s="230" t="s">
        <v>48</v>
      </c>
    </row>
    <row r="16" spans="1:31" x14ac:dyDescent="0.25">
      <c r="A16" s="233"/>
      <c r="B16" s="233"/>
      <c r="C16" s="233"/>
      <c r="D16" s="234"/>
      <c r="E16" s="234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5"/>
      <c r="AE16" s="233"/>
    </row>
    <row r="17" spans="1:31" x14ac:dyDescent="0.25">
      <c r="A17" s="230" t="s">
        <v>38</v>
      </c>
      <c r="B17" s="230" t="s">
        <v>39</v>
      </c>
      <c r="C17" s="230" t="s">
        <v>40</v>
      </c>
      <c r="D17" s="231">
        <v>155</v>
      </c>
      <c r="E17" s="231" t="s">
        <v>41</v>
      </c>
      <c r="F17" s="230" t="s">
        <v>41</v>
      </c>
      <c r="G17" s="230" t="s">
        <v>65</v>
      </c>
      <c r="H17" s="230" t="s">
        <v>384</v>
      </c>
      <c r="I17" s="230" t="s">
        <v>44</v>
      </c>
      <c r="J17" s="230" t="s">
        <v>45</v>
      </c>
      <c r="K17" s="230" t="s">
        <v>385</v>
      </c>
      <c r="L17" s="230" t="s">
        <v>41</v>
      </c>
      <c r="M17" s="230" t="s">
        <v>41</v>
      </c>
      <c r="N17" s="230" t="s">
        <v>41</v>
      </c>
      <c r="O17" s="230" t="s">
        <v>41</v>
      </c>
      <c r="P17" s="230" t="s">
        <v>41</v>
      </c>
      <c r="Q17" s="230" t="s">
        <v>41</v>
      </c>
      <c r="R17" s="231" t="s">
        <v>41</v>
      </c>
      <c r="S17" s="231" t="s">
        <v>41</v>
      </c>
      <c r="T17" s="231" t="s">
        <v>386</v>
      </c>
      <c r="U17" s="231" t="s">
        <v>387</v>
      </c>
      <c r="V17" s="231" t="s">
        <v>388</v>
      </c>
      <c r="W17" s="231" t="s">
        <v>389</v>
      </c>
      <c r="X17" s="231" t="s">
        <v>46</v>
      </c>
      <c r="Y17" s="231" t="s">
        <v>47</v>
      </c>
      <c r="Z17" s="231" t="s">
        <v>46</v>
      </c>
      <c r="AA17" s="231" t="s">
        <v>47</v>
      </c>
      <c r="AB17" s="231" t="s">
        <v>46</v>
      </c>
      <c r="AC17" s="231" t="s">
        <v>47</v>
      </c>
      <c r="AD17" s="232">
        <v>0</v>
      </c>
      <c r="AE17" s="230" t="s">
        <v>48</v>
      </c>
    </row>
    <row r="18" spans="1:31" x14ac:dyDescent="0.25">
      <c r="A18" s="230" t="s">
        <v>38</v>
      </c>
      <c r="B18" s="230" t="s">
        <v>39</v>
      </c>
      <c r="C18" s="230" t="s">
        <v>40</v>
      </c>
      <c r="D18" s="231">
        <v>155</v>
      </c>
      <c r="E18" s="231" t="s">
        <v>41</v>
      </c>
      <c r="F18" s="230" t="s">
        <v>41</v>
      </c>
      <c r="G18" s="230" t="s">
        <v>65</v>
      </c>
      <c r="H18" s="230" t="s">
        <v>384</v>
      </c>
      <c r="I18" s="230" t="s">
        <v>44</v>
      </c>
      <c r="J18" s="230" t="s">
        <v>45</v>
      </c>
      <c r="K18" s="230" t="s">
        <v>385</v>
      </c>
      <c r="L18" s="230" t="s">
        <v>49</v>
      </c>
      <c r="M18" s="230" t="s">
        <v>63</v>
      </c>
      <c r="N18" s="230" t="s">
        <v>64</v>
      </c>
      <c r="O18" s="230" t="s">
        <v>52</v>
      </c>
      <c r="P18" s="230" t="s">
        <v>45</v>
      </c>
      <c r="Q18" s="230" t="s">
        <v>377</v>
      </c>
      <c r="R18" s="231" t="s">
        <v>378</v>
      </c>
      <c r="S18" s="231" t="s">
        <v>379</v>
      </c>
      <c r="T18" s="231" t="s">
        <v>41</v>
      </c>
      <c r="U18" s="231" t="s">
        <v>41</v>
      </c>
      <c r="V18" s="231" t="s">
        <v>41</v>
      </c>
      <c r="W18" s="231" t="s">
        <v>41</v>
      </c>
      <c r="X18" s="231" t="s">
        <v>41</v>
      </c>
      <c r="Y18" s="231" t="s">
        <v>41</v>
      </c>
      <c r="Z18" s="231" t="s">
        <v>41</v>
      </c>
      <c r="AA18" s="231" t="s">
        <v>41</v>
      </c>
      <c r="AB18" s="231" t="s">
        <v>41</v>
      </c>
      <c r="AC18" s="231" t="s">
        <v>41</v>
      </c>
      <c r="AD18" s="232"/>
      <c r="AE18" s="230" t="s">
        <v>48</v>
      </c>
    </row>
    <row r="19" spans="1:31" x14ac:dyDescent="0.25">
      <c r="A19" s="230" t="s">
        <v>38</v>
      </c>
      <c r="B19" s="230" t="s">
        <v>39</v>
      </c>
      <c r="C19" s="230" t="s">
        <v>40</v>
      </c>
      <c r="D19" s="231">
        <v>155</v>
      </c>
      <c r="E19" s="231" t="s">
        <v>41</v>
      </c>
      <c r="F19" s="230" t="s">
        <v>41</v>
      </c>
      <c r="G19" s="230" t="s">
        <v>65</v>
      </c>
      <c r="H19" s="230" t="s">
        <v>384</v>
      </c>
      <c r="I19" s="230" t="s">
        <v>44</v>
      </c>
      <c r="J19" s="230" t="s">
        <v>45</v>
      </c>
      <c r="K19" s="230" t="s">
        <v>385</v>
      </c>
      <c r="L19" s="230" t="s">
        <v>53</v>
      </c>
      <c r="M19" s="230" t="s">
        <v>54</v>
      </c>
      <c r="N19" s="230" t="s">
        <v>55</v>
      </c>
      <c r="O19" s="230" t="s">
        <v>56</v>
      </c>
      <c r="P19" s="230" t="s">
        <v>45</v>
      </c>
      <c r="Q19" s="230" t="s">
        <v>390</v>
      </c>
      <c r="R19" s="231" t="s">
        <v>356</v>
      </c>
      <c r="S19" s="231" t="s">
        <v>391</v>
      </c>
      <c r="T19" s="231" t="s">
        <v>41</v>
      </c>
      <c r="U19" s="231" t="s">
        <v>41</v>
      </c>
      <c r="V19" s="231" t="s">
        <v>41</v>
      </c>
      <c r="W19" s="231" t="s">
        <v>41</v>
      </c>
      <c r="X19" s="231" t="s">
        <v>41</v>
      </c>
      <c r="Y19" s="231" t="s">
        <v>41</v>
      </c>
      <c r="Z19" s="231" t="s">
        <v>41</v>
      </c>
      <c r="AA19" s="231" t="s">
        <v>41</v>
      </c>
      <c r="AB19" s="231" t="s">
        <v>41</v>
      </c>
      <c r="AC19" s="231" t="s">
        <v>41</v>
      </c>
      <c r="AD19" s="232"/>
      <c r="AE19" s="230" t="s">
        <v>48</v>
      </c>
    </row>
    <row r="20" spans="1:31" x14ac:dyDescent="0.25">
      <c r="A20" s="230" t="s">
        <v>38</v>
      </c>
      <c r="B20" s="230" t="s">
        <v>39</v>
      </c>
      <c r="C20" s="230" t="s">
        <v>40</v>
      </c>
      <c r="D20" s="231">
        <v>155</v>
      </c>
      <c r="E20" s="231" t="s">
        <v>41</v>
      </c>
      <c r="F20" s="230" t="s">
        <v>41</v>
      </c>
      <c r="G20" s="230" t="s">
        <v>65</v>
      </c>
      <c r="H20" s="230" t="s">
        <v>384</v>
      </c>
      <c r="I20" s="230" t="s">
        <v>44</v>
      </c>
      <c r="J20" s="230" t="s">
        <v>45</v>
      </c>
      <c r="K20" s="230" t="s">
        <v>385</v>
      </c>
      <c r="L20" s="230" t="s">
        <v>53</v>
      </c>
      <c r="M20" s="230" t="s">
        <v>57</v>
      </c>
      <c r="N20" s="230" t="s">
        <v>58</v>
      </c>
      <c r="O20" s="230" t="s">
        <v>56</v>
      </c>
      <c r="P20" s="230" t="s">
        <v>45</v>
      </c>
      <c r="Q20" s="230" t="s">
        <v>392</v>
      </c>
      <c r="R20" s="231" t="s">
        <v>359</v>
      </c>
      <c r="S20" s="231" t="s">
        <v>393</v>
      </c>
      <c r="T20" s="231" t="s">
        <v>41</v>
      </c>
      <c r="U20" s="231" t="s">
        <v>41</v>
      </c>
      <c r="V20" s="231" t="s">
        <v>41</v>
      </c>
      <c r="W20" s="231" t="s">
        <v>41</v>
      </c>
      <c r="X20" s="231" t="s">
        <v>41</v>
      </c>
      <c r="Y20" s="231" t="s">
        <v>41</v>
      </c>
      <c r="Z20" s="231" t="s">
        <v>41</v>
      </c>
      <c r="AA20" s="231" t="s">
        <v>41</v>
      </c>
      <c r="AB20" s="231" t="s">
        <v>41</v>
      </c>
      <c r="AC20" s="231" t="s">
        <v>41</v>
      </c>
      <c r="AD20" s="232"/>
      <c r="AE20" s="230" t="s">
        <v>48</v>
      </c>
    </row>
    <row r="21" spans="1:31" x14ac:dyDescent="0.25">
      <c r="A21" s="233"/>
      <c r="B21" s="233"/>
      <c r="C21" s="233"/>
      <c r="D21" s="234"/>
      <c r="E21" s="234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5"/>
      <c r="AE21" s="233"/>
    </row>
    <row r="22" spans="1:31" x14ac:dyDescent="0.25">
      <c r="A22" s="230" t="s">
        <v>38</v>
      </c>
      <c r="B22" s="230" t="s">
        <v>39</v>
      </c>
      <c r="C22" s="230" t="s">
        <v>40</v>
      </c>
      <c r="D22" s="231">
        <v>155</v>
      </c>
      <c r="E22" s="231" t="s">
        <v>41</v>
      </c>
      <c r="F22" s="230" t="s">
        <v>41</v>
      </c>
      <c r="G22" s="230" t="s">
        <v>120</v>
      </c>
      <c r="H22" s="230" t="s">
        <v>394</v>
      </c>
      <c r="I22" s="230" t="s">
        <v>44</v>
      </c>
      <c r="J22" s="230" t="s">
        <v>67</v>
      </c>
      <c r="K22" s="230" t="s">
        <v>395</v>
      </c>
      <c r="L22" s="230" t="s">
        <v>41</v>
      </c>
      <c r="M22" s="230" t="s">
        <v>41</v>
      </c>
      <c r="N22" s="230" t="s">
        <v>41</v>
      </c>
      <c r="O22" s="230" t="s">
        <v>41</v>
      </c>
      <c r="P22" s="230" t="s">
        <v>41</v>
      </c>
      <c r="Q22" s="230" t="s">
        <v>41</v>
      </c>
      <c r="R22" s="231" t="s">
        <v>41</v>
      </c>
      <c r="S22" s="231" t="s">
        <v>41</v>
      </c>
      <c r="T22" s="231" t="s">
        <v>396</v>
      </c>
      <c r="U22" s="231" t="s">
        <v>397</v>
      </c>
      <c r="V22" s="231" t="s">
        <v>398</v>
      </c>
      <c r="W22" s="231" t="s">
        <v>399</v>
      </c>
      <c r="X22" s="231" t="s">
        <v>46</v>
      </c>
      <c r="Y22" s="231" t="s">
        <v>47</v>
      </c>
      <c r="Z22" s="231" t="s">
        <v>46</v>
      </c>
      <c r="AA22" s="231" t="s">
        <v>47</v>
      </c>
      <c r="AB22" s="231" t="s">
        <v>46</v>
      </c>
      <c r="AC22" s="231" t="s">
        <v>47</v>
      </c>
      <c r="AD22" s="232">
        <v>0</v>
      </c>
      <c r="AE22" s="230" t="s">
        <v>48</v>
      </c>
    </row>
    <row r="23" spans="1:31" x14ac:dyDescent="0.25">
      <c r="A23" s="230" t="s">
        <v>38</v>
      </c>
      <c r="B23" s="230" t="s">
        <v>39</v>
      </c>
      <c r="C23" s="230" t="s">
        <v>40</v>
      </c>
      <c r="D23" s="231">
        <v>155</v>
      </c>
      <c r="E23" s="231" t="s">
        <v>41</v>
      </c>
      <c r="F23" s="230" t="s">
        <v>41</v>
      </c>
      <c r="G23" s="230" t="s">
        <v>120</v>
      </c>
      <c r="H23" s="230" t="s">
        <v>394</v>
      </c>
      <c r="I23" s="230" t="s">
        <v>44</v>
      </c>
      <c r="J23" s="230" t="s">
        <v>67</v>
      </c>
      <c r="K23" s="230" t="s">
        <v>395</v>
      </c>
      <c r="L23" s="230" t="s">
        <v>49</v>
      </c>
      <c r="M23" s="230" t="s">
        <v>68</v>
      </c>
      <c r="N23" s="230" t="s">
        <v>69</v>
      </c>
      <c r="O23" s="230" t="s">
        <v>70</v>
      </c>
      <c r="P23" s="230" t="s">
        <v>67</v>
      </c>
      <c r="Q23" s="230" t="s">
        <v>400</v>
      </c>
      <c r="R23" s="231" t="s">
        <v>383</v>
      </c>
      <c r="S23" s="231" t="s">
        <v>401</v>
      </c>
      <c r="T23" s="231" t="s">
        <v>41</v>
      </c>
      <c r="U23" s="231" t="s">
        <v>41</v>
      </c>
      <c r="V23" s="231" t="s">
        <v>41</v>
      </c>
      <c r="W23" s="231" t="s">
        <v>41</v>
      </c>
      <c r="X23" s="231" t="s">
        <v>41</v>
      </c>
      <c r="Y23" s="231" t="s">
        <v>41</v>
      </c>
      <c r="Z23" s="231" t="s">
        <v>41</v>
      </c>
      <c r="AA23" s="231" t="s">
        <v>41</v>
      </c>
      <c r="AB23" s="231" t="s">
        <v>41</v>
      </c>
      <c r="AC23" s="231" t="s">
        <v>41</v>
      </c>
      <c r="AD23" s="232"/>
      <c r="AE23" s="230" t="s">
        <v>48</v>
      </c>
    </row>
    <row r="24" spans="1:31" x14ac:dyDescent="0.25">
      <c r="A24" s="230" t="s">
        <v>38</v>
      </c>
      <c r="B24" s="230" t="s">
        <v>39</v>
      </c>
      <c r="C24" s="230" t="s">
        <v>40</v>
      </c>
      <c r="D24" s="231">
        <v>155</v>
      </c>
      <c r="E24" s="231" t="s">
        <v>41</v>
      </c>
      <c r="F24" s="230" t="s">
        <v>41</v>
      </c>
      <c r="G24" s="230" t="s">
        <v>120</v>
      </c>
      <c r="H24" s="230" t="s">
        <v>394</v>
      </c>
      <c r="I24" s="230" t="s">
        <v>44</v>
      </c>
      <c r="J24" s="230" t="s">
        <v>67</v>
      </c>
      <c r="K24" s="230" t="s">
        <v>395</v>
      </c>
      <c r="L24" s="230" t="s">
        <v>49</v>
      </c>
      <c r="M24" s="230" t="s">
        <v>74</v>
      </c>
      <c r="N24" s="230" t="s">
        <v>75</v>
      </c>
      <c r="O24" s="230" t="s">
        <v>71</v>
      </c>
      <c r="P24" s="230" t="s">
        <v>45</v>
      </c>
      <c r="Q24" s="230" t="s">
        <v>402</v>
      </c>
      <c r="R24" s="231" t="s">
        <v>403</v>
      </c>
      <c r="S24" s="231" t="s">
        <v>404</v>
      </c>
      <c r="T24" s="231" t="s">
        <v>41</v>
      </c>
      <c r="U24" s="231" t="s">
        <v>41</v>
      </c>
      <c r="V24" s="231" t="s">
        <v>41</v>
      </c>
      <c r="W24" s="231" t="s">
        <v>41</v>
      </c>
      <c r="X24" s="231" t="s">
        <v>41</v>
      </c>
      <c r="Y24" s="231" t="s">
        <v>41</v>
      </c>
      <c r="Z24" s="231" t="s">
        <v>41</v>
      </c>
      <c r="AA24" s="231" t="s">
        <v>41</v>
      </c>
      <c r="AB24" s="231" t="s">
        <v>41</v>
      </c>
      <c r="AC24" s="231" t="s">
        <v>41</v>
      </c>
      <c r="AD24" s="232"/>
      <c r="AE24" s="230" t="s">
        <v>48</v>
      </c>
    </row>
    <row r="25" spans="1:31" x14ac:dyDescent="0.25">
      <c r="A25" s="230" t="s">
        <v>38</v>
      </c>
      <c r="B25" s="230" t="s">
        <v>39</v>
      </c>
      <c r="C25" s="230" t="s">
        <v>40</v>
      </c>
      <c r="D25" s="231">
        <v>155</v>
      </c>
      <c r="E25" s="231" t="s">
        <v>41</v>
      </c>
      <c r="F25" s="230" t="s">
        <v>41</v>
      </c>
      <c r="G25" s="230" t="s">
        <v>120</v>
      </c>
      <c r="H25" s="230" t="s">
        <v>394</v>
      </c>
      <c r="I25" s="230" t="s">
        <v>44</v>
      </c>
      <c r="J25" s="230" t="s">
        <v>67</v>
      </c>
      <c r="K25" s="230" t="s">
        <v>395</v>
      </c>
      <c r="L25" s="230" t="s">
        <v>53</v>
      </c>
      <c r="M25" s="230" t="s">
        <v>54</v>
      </c>
      <c r="N25" s="230" t="s">
        <v>55</v>
      </c>
      <c r="O25" s="230" t="s">
        <v>56</v>
      </c>
      <c r="P25" s="230" t="s">
        <v>45</v>
      </c>
      <c r="Q25" s="230" t="s">
        <v>405</v>
      </c>
      <c r="R25" s="231" t="s">
        <v>356</v>
      </c>
      <c r="S25" s="231" t="s">
        <v>406</v>
      </c>
      <c r="T25" s="231" t="s">
        <v>41</v>
      </c>
      <c r="U25" s="231" t="s">
        <v>41</v>
      </c>
      <c r="V25" s="231" t="s">
        <v>41</v>
      </c>
      <c r="W25" s="231" t="s">
        <v>41</v>
      </c>
      <c r="X25" s="231" t="s">
        <v>41</v>
      </c>
      <c r="Y25" s="231" t="s">
        <v>41</v>
      </c>
      <c r="Z25" s="231" t="s">
        <v>41</v>
      </c>
      <c r="AA25" s="231" t="s">
        <v>41</v>
      </c>
      <c r="AB25" s="231" t="s">
        <v>41</v>
      </c>
      <c r="AC25" s="231" t="s">
        <v>41</v>
      </c>
      <c r="AD25" s="232"/>
      <c r="AE25" s="230" t="s">
        <v>48</v>
      </c>
    </row>
    <row r="26" spans="1:31" x14ac:dyDescent="0.25">
      <c r="A26" s="230" t="s">
        <v>38</v>
      </c>
      <c r="B26" s="230" t="s">
        <v>39</v>
      </c>
      <c r="C26" s="230" t="s">
        <v>40</v>
      </c>
      <c r="D26" s="231">
        <v>155</v>
      </c>
      <c r="E26" s="231" t="s">
        <v>41</v>
      </c>
      <c r="F26" s="230" t="s">
        <v>41</v>
      </c>
      <c r="G26" s="230" t="s">
        <v>120</v>
      </c>
      <c r="H26" s="230" t="s">
        <v>394</v>
      </c>
      <c r="I26" s="230" t="s">
        <v>44</v>
      </c>
      <c r="J26" s="230" t="s">
        <v>67</v>
      </c>
      <c r="K26" s="230" t="s">
        <v>395</v>
      </c>
      <c r="L26" s="230" t="s">
        <v>53</v>
      </c>
      <c r="M26" s="230" t="s">
        <v>57</v>
      </c>
      <c r="N26" s="230" t="s">
        <v>58</v>
      </c>
      <c r="O26" s="230" t="s">
        <v>56</v>
      </c>
      <c r="P26" s="230" t="s">
        <v>45</v>
      </c>
      <c r="Q26" s="230" t="s">
        <v>407</v>
      </c>
      <c r="R26" s="231" t="s">
        <v>359</v>
      </c>
      <c r="S26" s="231" t="s">
        <v>408</v>
      </c>
      <c r="T26" s="231" t="s">
        <v>41</v>
      </c>
      <c r="U26" s="231" t="s">
        <v>41</v>
      </c>
      <c r="V26" s="231" t="s">
        <v>41</v>
      </c>
      <c r="W26" s="231" t="s">
        <v>41</v>
      </c>
      <c r="X26" s="231" t="s">
        <v>41</v>
      </c>
      <c r="Y26" s="231" t="s">
        <v>41</v>
      </c>
      <c r="Z26" s="231" t="s">
        <v>41</v>
      </c>
      <c r="AA26" s="231" t="s">
        <v>41</v>
      </c>
      <c r="AB26" s="231" t="s">
        <v>41</v>
      </c>
      <c r="AC26" s="231" t="s">
        <v>41</v>
      </c>
      <c r="AD26" s="232"/>
      <c r="AE26" s="230" t="s">
        <v>48</v>
      </c>
    </row>
    <row r="27" spans="1:31" x14ac:dyDescent="0.25">
      <c r="A27" s="233"/>
      <c r="B27" s="233"/>
      <c r="C27" s="233"/>
      <c r="D27" s="234"/>
      <c r="E27" s="234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5"/>
      <c r="AE27" s="233"/>
    </row>
    <row r="28" spans="1:31" x14ac:dyDescent="0.25">
      <c r="A28" s="230" t="s">
        <v>38</v>
      </c>
      <c r="B28" s="230" t="s">
        <v>39</v>
      </c>
      <c r="C28" s="230" t="s">
        <v>40</v>
      </c>
      <c r="D28" s="231">
        <v>155</v>
      </c>
      <c r="E28" s="231" t="s">
        <v>41</v>
      </c>
      <c r="F28" s="230" t="s">
        <v>41</v>
      </c>
      <c r="G28" s="230" t="s">
        <v>72</v>
      </c>
      <c r="H28" s="230" t="s">
        <v>409</v>
      </c>
      <c r="I28" s="230" t="s">
        <v>44</v>
      </c>
      <c r="J28" s="230" t="s">
        <v>67</v>
      </c>
      <c r="K28" s="230" t="s">
        <v>410</v>
      </c>
      <c r="L28" s="230" t="s">
        <v>41</v>
      </c>
      <c r="M28" s="230" t="s">
        <v>41</v>
      </c>
      <c r="N28" s="230" t="s">
        <v>41</v>
      </c>
      <c r="O28" s="230" t="s">
        <v>41</v>
      </c>
      <c r="P28" s="230" t="s">
        <v>41</v>
      </c>
      <c r="Q28" s="230" t="s">
        <v>41</v>
      </c>
      <c r="R28" s="231" t="s">
        <v>41</v>
      </c>
      <c r="S28" s="231" t="s">
        <v>41</v>
      </c>
      <c r="T28" s="231" t="s">
        <v>343</v>
      </c>
      <c r="U28" s="231" t="s">
        <v>411</v>
      </c>
      <c r="V28" s="231" t="s">
        <v>412</v>
      </c>
      <c r="W28" s="231" t="s">
        <v>413</v>
      </c>
      <c r="X28" s="231" t="s">
        <v>46</v>
      </c>
      <c r="Y28" s="231" t="s">
        <v>47</v>
      </c>
      <c r="Z28" s="231" t="s">
        <v>46</v>
      </c>
      <c r="AA28" s="231" t="s">
        <v>47</v>
      </c>
      <c r="AB28" s="231" t="s">
        <v>46</v>
      </c>
      <c r="AC28" s="231" t="s">
        <v>47</v>
      </c>
      <c r="AD28" s="232">
        <v>0</v>
      </c>
      <c r="AE28" s="230" t="s">
        <v>48</v>
      </c>
    </row>
    <row r="29" spans="1:31" x14ac:dyDescent="0.25">
      <c r="A29" s="230" t="s">
        <v>38</v>
      </c>
      <c r="B29" s="230" t="s">
        <v>39</v>
      </c>
      <c r="C29" s="230" t="s">
        <v>40</v>
      </c>
      <c r="D29" s="231">
        <v>155</v>
      </c>
      <c r="E29" s="231" t="s">
        <v>41</v>
      </c>
      <c r="F29" s="230" t="s">
        <v>41</v>
      </c>
      <c r="G29" s="230" t="s">
        <v>72</v>
      </c>
      <c r="H29" s="230" t="s">
        <v>409</v>
      </c>
      <c r="I29" s="230" t="s">
        <v>44</v>
      </c>
      <c r="J29" s="230" t="s">
        <v>67</v>
      </c>
      <c r="K29" s="230" t="s">
        <v>410</v>
      </c>
      <c r="L29" s="230" t="s">
        <v>49</v>
      </c>
      <c r="M29" s="230" t="s">
        <v>68</v>
      </c>
      <c r="N29" s="230" t="s">
        <v>69</v>
      </c>
      <c r="O29" s="230" t="s">
        <v>70</v>
      </c>
      <c r="P29" s="230" t="s">
        <v>67</v>
      </c>
      <c r="Q29" s="230" t="s">
        <v>400</v>
      </c>
      <c r="R29" s="231" t="s">
        <v>383</v>
      </c>
      <c r="S29" s="231" t="s">
        <v>401</v>
      </c>
      <c r="T29" s="231" t="s">
        <v>41</v>
      </c>
      <c r="U29" s="231" t="s">
        <v>41</v>
      </c>
      <c r="V29" s="231" t="s">
        <v>41</v>
      </c>
      <c r="W29" s="231" t="s">
        <v>41</v>
      </c>
      <c r="X29" s="231" t="s">
        <v>41</v>
      </c>
      <c r="Y29" s="231" t="s">
        <v>41</v>
      </c>
      <c r="Z29" s="231" t="s">
        <v>41</v>
      </c>
      <c r="AA29" s="231" t="s">
        <v>41</v>
      </c>
      <c r="AB29" s="231" t="s">
        <v>41</v>
      </c>
      <c r="AC29" s="231" t="s">
        <v>41</v>
      </c>
      <c r="AD29" s="232"/>
      <c r="AE29" s="230" t="s">
        <v>48</v>
      </c>
    </row>
    <row r="30" spans="1:31" x14ac:dyDescent="0.25">
      <c r="A30" s="230" t="s">
        <v>38</v>
      </c>
      <c r="B30" s="230" t="s">
        <v>39</v>
      </c>
      <c r="C30" s="230" t="s">
        <v>40</v>
      </c>
      <c r="D30" s="231">
        <v>155</v>
      </c>
      <c r="E30" s="231" t="s">
        <v>41</v>
      </c>
      <c r="F30" s="230" t="s">
        <v>41</v>
      </c>
      <c r="G30" s="230" t="s">
        <v>72</v>
      </c>
      <c r="H30" s="230" t="s">
        <v>409</v>
      </c>
      <c r="I30" s="230" t="s">
        <v>44</v>
      </c>
      <c r="J30" s="230" t="s">
        <v>67</v>
      </c>
      <c r="K30" s="230" t="s">
        <v>410</v>
      </c>
      <c r="L30" s="230" t="s">
        <v>49</v>
      </c>
      <c r="M30" s="230" t="s">
        <v>74</v>
      </c>
      <c r="N30" s="230" t="s">
        <v>75</v>
      </c>
      <c r="O30" s="230" t="s">
        <v>71</v>
      </c>
      <c r="P30" s="230" t="s">
        <v>45</v>
      </c>
      <c r="Q30" s="230" t="s">
        <v>402</v>
      </c>
      <c r="R30" s="231" t="s">
        <v>403</v>
      </c>
      <c r="S30" s="231" t="s">
        <v>404</v>
      </c>
      <c r="T30" s="231" t="s">
        <v>41</v>
      </c>
      <c r="U30" s="231" t="s">
        <v>41</v>
      </c>
      <c r="V30" s="231" t="s">
        <v>41</v>
      </c>
      <c r="W30" s="231" t="s">
        <v>41</v>
      </c>
      <c r="X30" s="231" t="s">
        <v>41</v>
      </c>
      <c r="Y30" s="231" t="s">
        <v>41</v>
      </c>
      <c r="Z30" s="231" t="s">
        <v>41</v>
      </c>
      <c r="AA30" s="231" t="s">
        <v>41</v>
      </c>
      <c r="AB30" s="231" t="s">
        <v>41</v>
      </c>
      <c r="AC30" s="231" t="s">
        <v>41</v>
      </c>
      <c r="AD30" s="232"/>
      <c r="AE30" s="230" t="s">
        <v>48</v>
      </c>
    </row>
    <row r="31" spans="1:31" x14ac:dyDescent="0.25">
      <c r="A31" s="230" t="s">
        <v>38</v>
      </c>
      <c r="B31" s="230" t="s">
        <v>39</v>
      </c>
      <c r="C31" s="230" t="s">
        <v>40</v>
      </c>
      <c r="D31" s="231">
        <v>155</v>
      </c>
      <c r="E31" s="231" t="s">
        <v>41</v>
      </c>
      <c r="F31" s="230" t="s">
        <v>41</v>
      </c>
      <c r="G31" s="230" t="s">
        <v>72</v>
      </c>
      <c r="H31" s="230" t="s">
        <v>409</v>
      </c>
      <c r="I31" s="230" t="s">
        <v>44</v>
      </c>
      <c r="J31" s="230" t="s">
        <v>67</v>
      </c>
      <c r="K31" s="230" t="s">
        <v>410</v>
      </c>
      <c r="L31" s="230" t="s">
        <v>53</v>
      </c>
      <c r="M31" s="230" t="s">
        <v>54</v>
      </c>
      <c r="N31" s="230" t="s">
        <v>55</v>
      </c>
      <c r="O31" s="230" t="s">
        <v>56</v>
      </c>
      <c r="P31" s="230" t="s">
        <v>45</v>
      </c>
      <c r="Q31" s="230" t="s">
        <v>414</v>
      </c>
      <c r="R31" s="231" t="s">
        <v>356</v>
      </c>
      <c r="S31" s="231" t="s">
        <v>415</v>
      </c>
      <c r="T31" s="231" t="s">
        <v>41</v>
      </c>
      <c r="U31" s="231" t="s">
        <v>41</v>
      </c>
      <c r="V31" s="231" t="s">
        <v>41</v>
      </c>
      <c r="W31" s="231" t="s">
        <v>41</v>
      </c>
      <c r="X31" s="231" t="s">
        <v>41</v>
      </c>
      <c r="Y31" s="231" t="s">
        <v>41</v>
      </c>
      <c r="Z31" s="231" t="s">
        <v>41</v>
      </c>
      <c r="AA31" s="231" t="s">
        <v>41</v>
      </c>
      <c r="AB31" s="231" t="s">
        <v>41</v>
      </c>
      <c r="AC31" s="231" t="s">
        <v>41</v>
      </c>
      <c r="AD31" s="232"/>
      <c r="AE31" s="230" t="s">
        <v>48</v>
      </c>
    </row>
    <row r="32" spans="1:31" x14ac:dyDescent="0.25">
      <c r="A32" s="230" t="s">
        <v>38</v>
      </c>
      <c r="B32" s="230" t="s">
        <v>39</v>
      </c>
      <c r="C32" s="230" t="s">
        <v>40</v>
      </c>
      <c r="D32" s="231">
        <v>155</v>
      </c>
      <c r="E32" s="231" t="s">
        <v>41</v>
      </c>
      <c r="F32" s="230" t="s">
        <v>41</v>
      </c>
      <c r="G32" s="230" t="s">
        <v>72</v>
      </c>
      <c r="H32" s="230" t="s">
        <v>409</v>
      </c>
      <c r="I32" s="230" t="s">
        <v>44</v>
      </c>
      <c r="J32" s="230" t="s">
        <v>67</v>
      </c>
      <c r="K32" s="230" t="s">
        <v>410</v>
      </c>
      <c r="L32" s="230" t="s">
        <v>53</v>
      </c>
      <c r="M32" s="230" t="s">
        <v>57</v>
      </c>
      <c r="N32" s="230" t="s">
        <v>58</v>
      </c>
      <c r="O32" s="230" t="s">
        <v>56</v>
      </c>
      <c r="P32" s="230" t="s">
        <v>45</v>
      </c>
      <c r="Q32" s="230" t="s">
        <v>416</v>
      </c>
      <c r="R32" s="231" t="s">
        <v>359</v>
      </c>
      <c r="S32" s="231" t="s">
        <v>417</v>
      </c>
      <c r="T32" s="231" t="s">
        <v>41</v>
      </c>
      <c r="U32" s="231" t="s">
        <v>41</v>
      </c>
      <c r="V32" s="231" t="s">
        <v>41</v>
      </c>
      <c r="W32" s="231" t="s">
        <v>41</v>
      </c>
      <c r="X32" s="231" t="s">
        <v>41</v>
      </c>
      <c r="Y32" s="231" t="s">
        <v>41</v>
      </c>
      <c r="Z32" s="231" t="s">
        <v>41</v>
      </c>
      <c r="AA32" s="231" t="s">
        <v>41</v>
      </c>
      <c r="AB32" s="231" t="s">
        <v>41</v>
      </c>
      <c r="AC32" s="231" t="s">
        <v>41</v>
      </c>
      <c r="AD32" s="232"/>
      <c r="AE32" s="230" t="s">
        <v>48</v>
      </c>
    </row>
    <row r="34" spans="1:31" x14ac:dyDescent="0.25">
      <c r="A34" s="230" t="s">
        <v>76</v>
      </c>
      <c r="B34" s="230" t="s">
        <v>77</v>
      </c>
      <c r="C34" s="230" t="s">
        <v>78</v>
      </c>
      <c r="D34" s="231">
        <v>14</v>
      </c>
      <c r="E34" s="231" t="s">
        <v>41</v>
      </c>
      <c r="F34" s="230" t="s">
        <v>41</v>
      </c>
      <c r="G34" s="230" t="s">
        <v>79</v>
      </c>
      <c r="H34" s="230" t="s">
        <v>80</v>
      </c>
      <c r="I34" s="230" t="s">
        <v>44</v>
      </c>
      <c r="J34" s="230" t="s">
        <v>67</v>
      </c>
      <c r="K34" s="230" t="s">
        <v>418</v>
      </c>
      <c r="L34" s="230" t="s">
        <v>41</v>
      </c>
      <c r="M34" s="230" t="s">
        <v>41</v>
      </c>
      <c r="N34" s="230" t="s">
        <v>41</v>
      </c>
      <c r="O34" s="230" t="s">
        <v>41</v>
      </c>
      <c r="P34" s="230" t="s">
        <v>41</v>
      </c>
      <c r="Q34" s="230" t="s">
        <v>41</v>
      </c>
      <c r="R34" s="231" t="s">
        <v>41</v>
      </c>
      <c r="S34" s="231" t="s">
        <v>41</v>
      </c>
      <c r="T34" s="231" t="s">
        <v>419</v>
      </c>
      <c r="U34" s="231" t="s">
        <v>420</v>
      </c>
      <c r="V34" s="231" t="s">
        <v>421</v>
      </c>
      <c r="W34" s="231" t="s">
        <v>422</v>
      </c>
      <c r="X34" s="231" t="s">
        <v>46</v>
      </c>
      <c r="Y34" s="231" t="s">
        <v>47</v>
      </c>
      <c r="Z34" s="231" t="s">
        <v>46</v>
      </c>
      <c r="AA34" s="231" t="s">
        <v>47</v>
      </c>
      <c r="AB34" s="231" t="s">
        <v>46</v>
      </c>
      <c r="AC34" s="231" t="s">
        <v>47</v>
      </c>
      <c r="AD34" s="232">
        <v>0</v>
      </c>
      <c r="AE34" s="230" t="s">
        <v>48</v>
      </c>
    </row>
    <row r="35" spans="1:31" x14ac:dyDescent="0.25">
      <c r="A35" s="230" t="s">
        <v>76</v>
      </c>
      <c r="B35" s="230" t="s">
        <v>77</v>
      </c>
      <c r="C35" s="230" t="s">
        <v>78</v>
      </c>
      <c r="D35" s="231">
        <v>14</v>
      </c>
      <c r="E35" s="231" t="s">
        <v>41</v>
      </c>
      <c r="F35" s="230" t="s">
        <v>41</v>
      </c>
      <c r="G35" s="230" t="s">
        <v>79</v>
      </c>
      <c r="H35" s="230" t="s">
        <v>80</v>
      </c>
      <c r="I35" s="230" t="s">
        <v>44</v>
      </c>
      <c r="J35" s="230" t="s">
        <v>67</v>
      </c>
      <c r="K35" s="230" t="s">
        <v>418</v>
      </c>
      <c r="L35" s="230" t="s">
        <v>53</v>
      </c>
      <c r="M35" s="230" t="s">
        <v>81</v>
      </c>
      <c r="N35" s="230" t="s">
        <v>82</v>
      </c>
      <c r="O35" s="230" t="s">
        <v>56</v>
      </c>
      <c r="P35" s="230" t="s">
        <v>67</v>
      </c>
      <c r="Q35" s="230" t="s">
        <v>83</v>
      </c>
      <c r="R35" s="231" t="s">
        <v>423</v>
      </c>
      <c r="S35" s="231" t="s">
        <v>424</v>
      </c>
      <c r="T35" s="231" t="s">
        <v>41</v>
      </c>
      <c r="U35" s="231" t="s">
        <v>41</v>
      </c>
      <c r="V35" s="231" t="s">
        <v>41</v>
      </c>
      <c r="W35" s="231" t="s">
        <v>41</v>
      </c>
      <c r="X35" s="231" t="s">
        <v>41</v>
      </c>
      <c r="Y35" s="231" t="s">
        <v>41</v>
      </c>
      <c r="Z35" s="231" t="s">
        <v>41</v>
      </c>
      <c r="AA35" s="231" t="s">
        <v>41</v>
      </c>
      <c r="AB35" s="231" t="s">
        <v>41</v>
      </c>
      <c r="AC35" s="231" t="s">
        <v>41</v>
      </c>
      <c r="AD35" s="232"/>
      <c r="AE35" s="230" t="s">
        <v>48</v>
      </c>
    </row>
    <row r="36" spans="1:31" x14ac:dyDescent="0.25">
      <c r="A36" s="230" t="s">
        <v>76</v>
      </c>
      <c r="B36" s="230" t="s">
        <v>77</v>
      </c>
      <c r="C36" s="230" t="s">
        <v>78</v>
      </c>
      <c r="D36" s="231">
        <v>14</v>
      </c>
      <c r="E36" s="231" t="s">
        <v>41</v>
      </c>
      <c r="F36" s="230" t="s">
        <v>41</v>
      </c>
      <c r="G36" s="230" t="s">
        <v>79</v>
      </c>
      <c r="H36" s="230" t="s">
        <v>80</v>
      </c>
      <c r="I36" s="230" t="s">
        <v>44</v>
      </c>
      <c r="J36" s="230" t="s">
        <v>67</v>
      </c>
      <c r="K36" s="230" t="s">
        <v>418</v>
      </c>
      <c r="L36" s="230" t="s">
        <v>53</v>
      </c>
      <c r="M36" s="230" t="s">
        <v>57</v>
      </c>
      <c r="N36" s="230" t="s">
        <v>58</v>
      </c>
      <c r="O36" s="230" t="s">
        <v>56</v>
      </c>
      <c r="P36" s="230" t="s">
        <v>45</v>
      </c>
      <c r="Q36" s="230" t="s">
        <v>84</v>
      </c>
      <c r="R36" s="231" t="s">
        <v>359</v>
      </c>
      <c r="S36" s="231" t="s">
        <v>425</v>
      </c>
      <c r="T36" s="231" t="s">
        <v>41</v>
      </c>
      <c r="U36" s="231" t="s">
        <v>41</v>
      </c>
      <c r="V36" s="231" t="s">
        <v>41</v>
      </c>
      <c r="W36" s="231" t="s">
        <v>41</v>
      </c>
      <c r="X36" s="231" t="s">
        <v>41</v>
      </c>
      <c r="Y36" s="231" t="s">
        <v>41</v>
      </c>
      <c r="Z36" s="231" t="s">
        <v>41</v>
      </c>
      <c r="AA36" s="231" t="s">
        <v>41</v>
      </c>
      <c r="AB36" s="231" t="s">
        <v>41</v>
      </c>
      <c r="AC36" s="231" t="s">
        <v>41</v>
      </c>
      <c r="AD36" s="232"/>
      <c r="AE36" s="230" t="s">
        <v>48</v>
      </c>
    </row>
    <row r="38" spans="1:31" x14ac:dyDescent="0.25">
      <c r="A38" s="230" t="s">
        <v>85</v>
      </c>
      <c r="B38" s="230" t="s">
        <v>86</v>
      </c>
      <c r="C38" s="230" t="s">
        <v>87</v>
      </c>
      <c r="D38" s="231">
        <v>134</v>
      </c>
      <c r="E38" s="231" t="s">
        <v>41</v>
      </c>
      <c r="F38" s="230" t="s">
        <v>41</v>
      </c>
      <c r="G38" s="230" t="s">
        <v>88</v>
      </c>
      <c r="H38" s="230" t="s">
        <v>344</v>
      </c>
      <c r="I38" s="230" t="s">
        <v>44</v>
      </c>
      <c r="J38" s="230" t="s">
        <v>67</v>
      </c>
      <c r="K38" s="230" t="s">
        <v>426</v>
      </c>
      <c r="L38" s="230" t="s">
        <v>41</v>
      </c>
      <c r="M38" s="230" t="s">
        <v>41</v>
      </c>
      <c r="N38" s="230" t="s">
        <v>41</v>
      </c>
      <c r="O38" s="230" t="s">
        <v>41</v>
      </c>
      <c r="P38" s="230" t="s">
        <v>41</v>
      </c>
      <c r="Q38" s="230" t="s">
        <v>41</v>
      </c>
      <c r="R38" s="231" t="s">
        <v>41</v>
      </c>
      <c r="S38" s="231" t="s">
        <v>41</v>
      </c>
      <c r="T38" s="231" t="s">
        <v>427</v>
      </c>
      <c r="U38" s="231" t="s">
        <v>428</v>
      </c>
      <c r="V38" s="231" t="s">
        <v>429</v>
      </c>
      <c r="W38" s="231" t="s">
        <v>430</v>
      </c>
      <c r="X38" s="231" t="s">
        <v>46</v>
      </c>
      <c r="Y38" s="231" t="s">
        <v>47</v>
      </c>
      <c r="Z38" s="231" t="s">
        <v>46</v>
      </c>
      <c r="AA38" s="231" t="s">
        <v>47</v>
      </c>
      <c r="AB38" s="231" t="s">
        <v>46</v>
      </c>
      <c r="AC38" s="231" t="s">
        <v>47</v>
      </c>
      <c r="AD38" s="232">
        <v>0</v>
      </c>
      <c r="AE38" s="230" t="s">
        <v>48</v>
      </c>
    </row>
    <row r="39" spans="1:31" x14ac:dyDescent="0.25">
      <c r="A39" s="230" t="s">
        <v>85</v>
      </c>
      <c r="B39" s="230" t="s">
        <v>86</v>
      </c>
      <c r="C39" s="230" t="s">
        <v>87</v>
      </c>
      <c r="D39" s="231">
        <v>134</v>
      </c>
      <c r="E39" s="231" t="s">
        <v>41</v>
      </c>
      <c r="F39" s="230" t="s">
        <v>41</v>
      </c>
      <c r="G39" s="230" t="s">
        <v>88</v>
      </c>
      <c r="H39" s="230" t="s">
        <v>344</v>
      </c>
      <c r="I39" s="230" t="s">
        <v>44</v>
      </c>
      <c r="J39" s="230" t="s">
        <v>67</v>
      </c>
      <c r="K39" s="230" t="s">
        <v>426</v>
      </c>
      <c r="L39" s="230" t="s">
        <v>49</v>
      </c>
      <c r="M39" s="230" t="s">
        <v>90</v>
      </c>
      <c r="N39" s="230" t="s">
        <v>91</v>
      </c>
      <c r="O39" s="230" t="s">
        <v>44</v>
      </c>
      <c r="P39" s="230" t="s">
        <v>67</v>
      </c>
      <c r="Q39" s="230" t="s">
        <v>92</v>
      </c>
      <c r="R39" s="231" t="s">
        <v>431</v>
      </c>
      <c r="S39" s="231" t="s">
        <v>432</v>
      </c>
      <c r="T39" s="231" t="s">
        <v>41</v>
      </c>
      <c r="U39" s="231" t="s">
        <v>41</v>
      </c>
      <c r="V39" s="231" t="s">
        <v>41</v>
      </c>
      <c r="W39" s="231" t="s">
        <v>41</v>
      </c>
      <c r="X39" s="231" t="s">
        <v>41</v>
      </c>
      <c r="Y39" s="231" t="s">
        <v>41</v>
      </c>
      <c r="Z39" s="231" t="s">
        <v>41</v>
      </c>
      <c r="AA39" s="231" t="s">
        <v>41</v>
      </c>
      <c r="AB39" s="231" t="s">
        <v>41</v>
      </c>
      <c r="AC39" s="231" t="s">
        <v>41</v>
      </c>
      <c r="AD39" s="232"/>
      <c r="AE39" s="230" t="s">
        <v>48</v>
      </c>
    </row>
    <row r="40" spans="1:31" x14ac:dyDescent="0.25">
      <c r="A40" s="230" t="s">
        <v>85</v>
      </c>
      <c r="B40" s="230" t="s">
        <v>86</v>
      </c>
      <c r="C40" s="230" t="s">
        <v>87</v>
      </c>
      <c r="D40" s="231">
        <v>134</v>
      </c>
      <c r="E40" s="231" t="s">
        <v>41</v>
      </c>
      <c r="F40" s="230" t="s">
        <v>41</v>
      </c>
      <c r="G40" s="230" t="s">
        <v>88</v>
      </c>
      <c r="H40" s="230" t="s">
        <v>344</v>
      </c>
      <c r="I40" s="230" t="s">
        <v>44</v>
      </c>
      <c r="J40" s="230" t="s">
        <v>67</v>
      </c>
      <c r="K40" s="230" t="s">
        <v>426</v>
      </c>
      <c r="L40" s="230" t="s">
        <v>49</v>
      </c>
      <c r="M40" s="230" t="s">
        <v>93</v>
      </c>
      <c r="N40" s="230" t="s">
        <v>94</v>
      </c>
      <c r="O40" s="230" t="s">
        <v>95</v>
      </c>
      <c r="P40" s="230" t="s">
        <v>67</v>
      </c>
      <c r="Q40" s="230" t="s">
        <v>96</v>
      </c>
      <c r="R40" s="231" t="s">
        <v>433</v>
      </c>
      <c r="S40" s="231" t="s">
        <v>434</v>
      </c>
      <c r="T40" s="231" t="s">
        <v>41</v>
      </c>
      <c r="U40" s="231" t="s">
        <v>41</v>
      </c>
      <c r="V40" s="231" t="s">
        <v>41</v>
      </c>
      <c r="W40" s="231" t="s">
        <v>41</v>
      </c>
      <c r="X40" s="231" t="s">
        <v>41</v>
      </c>
      <c r="Y40" s="231" t="s">
        <v>41</v>
      </c>
      <c r="Z40" s="231" t="s">
        <v>41</v>
      </c>
      <c r="AA40" s="231" t="s">
        <v>41</v>
      </c>
      <c r="AB40" s="231" t="s">
        <v>41</v>
      </c>
      <c r="AC40" s="231" t="s">
        <v>41</v>
      </c>
      <c r="AD40" s="232"/>
      <c r="AE40" s="230" t="s">
        <v>48</v>
      </c>
    </row>
    <row r="41" spans="1:31" x14ac:dyDescent="0.25">
      <c r="A41" s="230" t="s">
        <v>85</v>
      </c>
      <c r="B41" s="230" t="s">
        <v>86</v>
      </c>
      <c r="C41" s="230" t="s">
        <v>87</v>
      </c>
      <c r="D41" s="231">
        <v>134</v>
      </c>
      <c r="E41" s="231" t="s">
        <v>41</v>
      </c>
      <c r="F41" s="230" t="s">
        <v>41</v>
      </c>
      <c r="G41" s="230" t="s">
        <v>88</v>
      </c>
      <c r="H41" s="230" t="s">
        <v>344</v>
      </c>
      <c r="I41" s="230" t="s">
        <v>44</v>
      </c>
      <c r="J41" s="230" t="s">
        <v>67</v>
      </c>
      <c r="K41" s="230" t="s">
        <v>426</v>
      </c>
      <c r="L41" s="230" t="s">
        <v>49</v>
      </c>
      <c r="M41" s="230" t="s">
        <v>97</v>
      </c>
      <c r="N41" s="230" t="s">
        <v>98</v>
      </c>
      <c r="O41" s="230" t="s">
        <v>70</v>
      </c>
      <c r="P41" s="230" t="s">
        <v>67</v>
      </c>
      <c r="Q41" s="230" t="s">
        <v>99</v>
      </c>
      <c r="R41" s="231" t="s">
        <v>435</v>
      </c>
      <c r="S41" s="231" t="s">
        <v>436</v>
      </c>
      <c r="T41" s="231" t="s">
        <v>41</v>
      </c>
      <c r="U41" s="231" t="s">
        <v>41</v>
      </c>
      <c r="V41" s="231" t="s">
        <v>41</v>
      </c>
      <c r="W41" s="231" t="s">
        <v>41</v>
      </c>
      <c r="X41" s="231" t="s">
        <v>41</v>
      </c>
      <c r="Y41" s="231" t="s">
        <v>41</v>
      </c>
      <c r="Z41" s="231" t="s">
        <v>41</v>
      </c>
      <c r="AA41" s="231" t="s">
        <v>41</v>
      </c>
      <c r="AB41" s="231" t="s">
        <v>41</v>
      </c>
      <c r="AC41" s="231" t="s">
        <v>41</v>
      </c>
      <c r="AD41" s="232"/>
      <c r="AE41" s="230" t="s">
        <v>48</v>
      </c>
    </row>
    <row r="42" spans="1:31" x14ac:dyDescent="0.25">
      <c r="A42" s="230" t="s">
        <v>85</v>
      </c>
      <c r="B42" s="230" t="s">
        <v>86</v>
      </c>
      <c r="C42" s="230" t="s">
        <v>87</v>
      </c>
      <c r="D42" s="231">
        <v>134</v>
      </c>
      <c r="E42" s="231" t="s">
        <v>41</v>
      </c>
      <c r="F42" s="230" t="s">
        <v>41</v>
      </c>
      <c r="G42" s="230" t="s">
        <v>88</v>
      </c>
      <c r="H42" s="230" t="s">
        <v>344</v>
      </c>
      <c r="I42" s="230" t="s">
        <v>44</v>
      </c>
      <c r="J42" s="230" t="s">
        <v>67</v>
      </c>
      <c r="K42" s="230" t="s">
        <v>426</v>
      </c>
      <c r="L42" s="230" t="s">
        <v>49</v>
      </c>
      <c r="M42" s="230" t="s">
        <v>100</v>
      </c>
      <c r="N42" s="230" t="s">
        <v>101</v>
      </c>
      <c r="O42" s="230" t="s">
        <v>95</v>
      </c>
      <c r="P42" s="230" t="s">
        <v>67</v>
      </c>
      <c r="Q42" s="230" t="s">
        <v>102</v>
      </c>
      <c r="R42" s="231" t="s">
        <v>437</v>
      </c>
      <c r="S42" s="231" t="s">
        <v>438</v>
      </c>
      <c r="T42" s="231" t="s">
        <v>41</v>
      </c>
      <c r="U42" s="231" t="s">
        <v>41</v>
      </c>
      <c r="V42" s="231" t="s">
        <v>41</v>
      </c>
      <c r="W42" s="231" t="s">
        <v>41</v>
      </c>
      <c r="X42" s="231" t="s">
        <v>41</v>
      </c>
      <c r="Y42" s="231" t="s">
        <v>41</v>
      </c>
      <c r="Z42" s="231" t="s">
        <v>41</v>
      </c>
      <c r="AA42" s="231" t="s">
        <v>41</v>
      </c>
      <c r="AB42" s="231" t="s">
        <v>41</v>
      </c>
      <c r="AC42" s="231" t="s">
        <v>41</v>
      </c>
      <c r="AD42" s="232"/>
      <c r="AE42" s="230" t="s">
        <v>48</v>
      </c>
    </row>
    <row r="43" spans="1:31" x14ac:dyDescent="0.25">
      <c r="A43" s="230" t="s">
        <v>85</v>
      </c>
      <c r="B43" s="230" t="s">
        <v>86</v>
      </c>
      <c r="C43" s="230" t="s">
        <v>87</v>
      </c>
      <c r="D43" s="231">
        <v>134</v>
      </c>
      <c r="E43" s="231" t="s">
        <v>41</v>
      </c>
      <c r="F43" s="230" t="s">
        <v>41</v>
      </c>
      <c r="G43" s="230" t="s">
        <v>88</v>
      </c>
      <c r="H43" s="230" t="s">
        <v>344</v>
      </c>
      <c r="I43" s="230" t="s">
        <v>44</v>
      </c>
      <c r="J43" s="230" t="s">
        <v>67</v>
      </c>
      <c r="K43" s="230" t="s">
        <v>426</v>
      </c>
      <c r="L43" s="230" t="s">
        <v>49</v>
      </c>
      <c r="M43" s="230" t="s">
        <v>103</v>
      </c>
      <c r="N43" s="230" t="s">
        <v>104</v>
      </c>
      <c r="O43" s="230" t="s">
        <v>71</v>
      </c>
      <c r="P43" s="230" t="s">
        <v>67</v>
      </c>
      <c r="Q43" s="230" t="s">
        <v>105</v>
      </c>
      <c r="R43" s="231" t="s">
        <v>439</v>
      </c>
      <c r="S43" s="231" t="s">
        <v>440</v>
      </c>
      <c r="T43" s="231" t="s">
        <v>41</v>
      </c>
      <c r="U43" s="231" t="s">
        <v>41</v>
      </c>
      <c r="V43" s="231" t="s">
        <v>41</v>
      </c>
      <c r="W43" s="231" t="s">
        <v>41</v>
      </c>
      <c r="X43" s="231" t="s">
        <v>41</v>
      </c>
      <c r="Y43" s="231" t="s">
        <v>41</v>
      </c>
      <c r="Z43" s="231" t="s">
        <v>41</v>
      </c>
      <c r="AA43" s="231" t="s">
        <v>41</v>
      </c>
      <c r="AB43" s="231" t="s">
        <v>41</v>
      </c>
      <c r="AC43" s="231" t="s">
        <v>41</v>
      </c>
      <c r="AD43" s="232"/>
      <c r="AE43" s="230" t="s">
        <v>48</v>
      </c>
    </row>
    <row r="44" spans="1:31" x14ac:dyDescent="0.25">
      <c r="A44" s="230" t="s">
        <v>85</v>
      </c>
      <c r="B44" s="230" t="s">
        <v>86</v>
      </c>
      <c r="C44" s="230" t="s">
        <v>87</v>
      </c>
      <c r="D44" s="231">
        <v>134</v>
      </c>
      <c r="E44" s="231" t="s">
        <v>41</v>
      </c>
      <c r="F44" s="230" t="s">
        <v>41</v>
      </c>
      <c r="G44" s="230" t="s">
        <v>88</v>
      </c>
      <c r="H44" s="230" t="s">
        <v>344</v>
      </c>
      <c r="I44" s="230" t="s">
        <v>44</v>
      </c>
      <c r="J44" s="230" t="s">
        <v>67</v>
      </c>
      <c r="K44" s="230" t="s">
        <v>426</v>
      </c>
      <c r="L44" s="230" t="s">
        <v>49</v>
      </c>
      <c r="M44" s="230" t="s">
        <v>106</v>
      </c>
      <c r="N44" s="230" t="s">
        <v>107</v>
      </c>
      <c r="O44" s="230" t="s">
        <v>70</v>
      </c>
      <c r="P44" s="230" t="s">
        <v>67</v>
      </c>
      <c r="Q44" s="230" t="s">
        <v>108</v>
      </c>
      <c r="R44" s="231" t="s">
        <v>441</v>
      </c>
      <c r="S44" s="231" t="s">
        <v>442</v>
      </c>
      <c r="T44" s="231" t="s">
        <v>41</v>
      </c>
      <c r="U44" s="231" t="s">
        <v>41</v>
      </c>
      <c r="V44" s="231" t="s">
        <v>41</v>
      </c>
      <c r="W44" s="231" t="s">
        <v>41</v>
      </c>
      <c r="X44" s="231" t="s">
        <v>41</v>
      </c>
      <c r="Y44" s="231" t="s">
        <v>41</v>
      </c>
      <c r="Z44" s="231" t="s">
        <v>41</v>
      </c>
      <c r="AA44" s="231" t="s">
        <v>41</v>
      </c>
      <c r="AB44" s="231" t="s">
        <v>41</v>
      </c>
      <c r="AC44" s="231" t="s">
        <v>41</v>
      </c>
      <c r="AD44" s="232"/>
      <c r="AE44" s="230" t="s">
        <v>48</v>
      </c>
    </row>
    <row r="45" spans="1:31" x14ac:dyDescent="0.25">
      <c r="A45" s="230" t="s">
        <v>85</v>
      </c>
      <c r="B45" s="230" t="s">
        <v>86</v>
      </c>
      <c r="C45" s="230" t="s">
        <v>87</v>
      </c>
      <c r="D45" s="231">
        <v>134</v>
      </c>
      <c r="E45" s="231" t="s">
        <v>41</v>
      </c>
      <c r="F45" s="230" t="s">
        <v>41</v>
      </c>
      <c r="G45" s="230" t="s">
        <v>88</v>
      </c>
      <c r="H45" s="230" t="s">
        <v>344</v>
      </c>
      <c r="I45" s="230" t="s">
        <v>44</v>
      </c>
      <c r="J45" s="230" t="s">
        <v>67</v>
      </c>
      <c r="K45" s="230" t="s">
        <v>426</v>
      </c>
      <c r="L45" s="230" t="s">
        <v>49</v>
      </c>
      <c r="M45" s="230" t="s">
        <v>109</v>
      </c>
      <c r="N45" s="230" t="s">
        <v>110</v>
      </c>
      <c r="O45" s="230" t="s">
        <v>70</v>
      </c>
      <c r="P45" s="230" t="s">
        <v>67</v>
      </c>
      <c r="Q45" s="230" t="s">
        <v>111</v>
      </c>
      <c r="R45" s="231" t="s">
        <v>443</v>
      </c>
      <c r="S45" s="231" t="s">
        <v>444</v>
      </c>
      <c r="T45" s="231" t="s">
        <v>41</v>
      </c>
      <c r="U45" s="231" t="s">
        <v>41</v>
      </c>
      <c r="V45" s="231" t="s">
        <v>41</v>
      </c>
      <c r="W45" s="231" t="s">
        <v>41</v>
      </c>
      <c r="X45" s="231" t="s">
        <v>41</v>
      </c>
      <c r="Y45" s="231" t="s">
        <v>41</v>
      </c>
      <c r="Z45" s="231" t="s">
        <v>41</v>
      </c>
      <c r="AA45" s="231" t="s">
        <v>41</v>
      </c>
      <c r="AB45" s="231" t="s">
        <v>41</v>
      </c>
      <c r="AC45" s="231" t="s">
        <v>41</v>
      </c>
      <c r="AD45" s="232"/>
      <c r="AE45" s="230" t="s">
        <v>48</v>
      </c>
    </row>
    <row r="46" spans="1:31" x14ac:dyDescent="0.25">
      <c r="A46" s="230" t="s">
        <v>85</v>
      </c>
      <c r="B46" s="230" t="s">
        <v>86</v>
      </c>
      <c r="C46" s="230" t="s">
        <v>87</v>
      </c>
      <c r="D46" s="231">
        <v>134</v>
      </c>
      <c r="E46" s="231" t="s">
        <v>41</v>
      </c>
      <c r="F46" s="230" t="s">
        <v>41</v>
      </c>
      <c r="G46" s="230" t="s">
        <v>88</v>
      </c>
      <c r="H46" s="230" t="s">
        <v>344</v>
      </c>
      <c r="I46" s="230" t="s">
        <v>44</v>
      </c>
      <c r="J46" s="230" t="s">
        <v>67</v>
      </c>
      <c r="K46" s="230" t="s">
        <v>426</v>
      </c>
      <c r="L46" s="230" t="s">
        <v>49</v>
      </c>
      <c r="M46" s="230" t="s">
        <v>112</v>
      </c>
      <c r="N46" s="230" t="s">
        <v>113</v>
      </c>
      <c r="O46" s="230" t="s">
        <v>114</v>
      </c>
      <c r="P46" s="230" t="s">
        <v>67</v>
      </c>
      <c r="Q46" s="230" t="s">
        <v>115</v>
      </c>
      <c r="R46" s="231" t="s">
        <v>445</v>
      </c>
      <c r="S46" s="231" t="s">
        <v>446</v>
      </c>
      <c r="T46" s="231" t="s">
        <v>41</v>
      </c>
      <c r="U46" s="231" t="s">
        <v>41</v>
      </c>
      <c r="V46" s="231" t="s">
        <v>41</v>
      </c>
      <c r="W46" s="231" t="s">
        <v>41</v>
      </c>
      <c r="X46" s="231" t="s">
        <v>41</v>
      </c>
      <c r="Y46" s="231" t="s">
        <v>41</v>
      </c>
      <c r="Z46" s="231" t="s">
        <v>41</v>
      </c>
      <c r="AA46" s="231" t="s">
        <v>41</v>
      </c>
      <c r="AB46" s="231" t="s">
        <v>41</v>
      </c>
      <c r="AC46" s="231" t="s">
        <v>41</v>
      </c>
      <c r="AD46" s="232"/>
      <c r="AE46" s="230" t="s">
        <v>48</v>
      </c>
    </row>
    <row r="47" spans="1:31" x14ac:dyDescent="0.25">
      <c r="A47" s="230" t="s">
        <v>85</v>
      </c>
      <c r="B47" s="230" t="s">
        <v>86</v>
      </c>
      <c r="C47" s="230" t="s">
        <v>87</v>
      </c>
      <c r="D47" s="231">
        <v>134</v>
      </c>
      <c r="E47" s="231" t="s">
        <v>41</v>
      </c>
      <c r="F47" s="230" t="s">
        <v>41</v>
      </c>
      <c r="G47" s="230" t="s">
        <v>88</v>
      </c>
      <c r="H47" s="230" t="s">
        <v>344</v>
      </c>
      <c r="I47" s="230" t="s">
        <v>44</v>
      </c>
      <c r="J47" s="230" t="s">
        <v>67</v>
      </c>
      <c r="K47" s="230" t="s">
        <v>426</v>
      </c>
      <c r="L47" s="230" t="s">
        <v>49</v>
      </c>
      <c r="M47" s="230" t="s">
        <v>116</v>
      </c>
      <c r="N47" s="230" t="s">
        <v>117</v>
      </c>
      <c r="O47" s="230" t="s">
        <v>71</v>
      </c>
      <c r="P47" s="230" t="s">
        <v>67</v>
      </c>
      <c r="Q47" s="230" t="s">
        <v>118</v>
      </c>
      <c r="R47" s="231" t="s">
        <v>447</v>
      </c>
      <c r="S47" s="231" t="s">
        <v>448</v>
      </c>
      <c r="T47" s="231" t="s">
        <v>41</v>
      </c>
      <c r="U47" s="231" t="s">
        <v>41</v>
      </c>
      <c r="V47" s="231" t="s">
        <v>41</v>
      </c>
      <c r="W47" s="231" t="s">
        <v>41</v>
      </c>
      <c r="X47" s="231" t="s">
        <v>41</v>
      </c>
      <c r="Y47" s="231" t="s">
        <v>41</v>
      </c>
      <c r="Z47" s="231" t="s">
        <v>41</v>
      </c>
      <c r="AA47" s="231" t="s">
        <v>41</v>
      </c>
      <c r="AB47" s="231" t="s">
        <v>41</v>
      </c>
      <c r="AC47" s="231" t="s">
        <v>41</v>
      </c>
      <c r="AD47" s="232"/>
      <c r="AE47" s="230" t="s">
        <v>48</v>
      </c>
    </row>
    <row r="48" spans="1:31" x14ac:dyDescent="0.25">
      <c r="A48" s="230" t="s">
        <v>85</v>
      </c>
      <c r="B48" s="230" t="s">
        <v>86</v>
      </c>
      <c r="C48" s="230" t="s">
        <v>87</v>
      </c>
      <c r="D48" s="231">
        <v>134</v>
      </c>
      <c r="E48" s="231" t="s">
        <v>41</v>
      </c>
      <c r="F48" s="230" t="s">
        <v>41</v>
      </c>
      <c r="G48" s="230" t="s">
        <v>88</v>
      </c>
      <c r="H48" s="230" t="s">
        <v>344</v>
      </c>
      <c r="I48" s="230" t="s">
        <v>44</v>
      </c>
      <c r="J48" s="230" t="s">
        <v>67</v>
      </c>
      <c r="K48" s="230" t="s">
        <v>426</v>
      </c>
      <c r="L48" s="230" t="s">
        <v>53</v>
      </c>
      <c r="M48" s="230" t="s">
        <v>81</v>
      </c>
      <c r="N48" s="230" t="s">
        <v>82</v>
      </c>
      <c r="O48" s="230" t="s">
        <v>56</v>
      </c>
      <c r="P48" s="230" t="s">
        <v>67</v>
      </c>
      <c r="Q48" s="230" t="s">
        <v>119</v>
      </c>
      <c r="R48" s="231" t="s">
        <v>423</v>
      </c>
      <c r="S48" s="231" t="s">
        <v>449</v>
      </c>
      <c r="T48" s="231" t="s">
        <v>41</v>
      </c>
      <c r="U48" s="231" t="s">
        <v>41</v>
      </c>
      <c r="V48" s="231" t="s">
        <v>41</v>
      </c>
      <c r="W48" s="231" t="s">
        <v>41</v>
      </c>
      <c r="X48" s="231" t="s">
        <v>41</v>
      </c>
      <c r="Y48" s="231" t="s">
        <v>41</v>
      </c>
      <c r="Z48" s="231" t="s">
        <v>41</v>
      </c>
      <c r="AA48" s="231" t="s">
        <v>41</v>
      </c>
      <c r="AB48" s="231" t="s">
        <v>41</v>
      </c>
      <c r="AC48" s="231" t="s">
        <v>41</v>
      </c>
      <c r="AD48" s="232"/>
      <c r="AE48" s="230" t="s">
        <v>48</v>
      </c>
    </row>
    <row r="49" spans="1:31" x14ac:dyDescent="0.25">
      <c r="A49" s="230" t="s">
        <v>85</v>
      </c>
      <c r="B49" s="230" t="s">
        <v>86</v>
      </c>
      <c r="C49" s="230" t="s">
        <v>87</v>
      </c>
      <c r="D49" s="231">
        <v>134</v>
      </c>
      <c r="E49" s="231" t="s">
        <v>41</v>
      </c>
      <c r="F49" s="230" t="s">
        <v>41</v>
      </c>
      <c r="G49" s="230" t="s">
        <v>88</v>
      </c>
      <c r="H49" s="230" t="s">
        <v>344</v>
      </c>
      <c r="I49" s="230" t="s">
        <v>44</v>
      </c>
      <c r="J49" s="230" t="s">
        <v>67</v>
      </c>
      <c r="K49" s="230" t="s">
        <v>426</v>
      </c>
      <c r="L49" s="230" t="s">
        <v>53</v>
      </c>
      <c r="M49" s="230" t="s">
        <v>57</v>
      </c>
      <c r="N49" s="230" t="s">
        <v>58</v>
      </c>
      <c r="O49" s="230" t="s">
        <v>56</v>
      </c>
      <c r="P49" s="230" t="s">
        <v>45</v>
      </c>
      <c r="Q49" s="230" t="s">
        <v>119</v>
      </c>
      <c r="R49" s="231" t="s">
        <v>359</v>
      </c>
      <c r="S49" s="231" t="s">
        <v>450</v>
      </c>
      <c r="T49" s="231" t="s">
        <v>41</v>
      </c>
      <c r="U49" s="231" t="s">
        <v>41</v>
      </c>
      <c r="V49" s="231" t="s">
        <v>41</v>
      </c>
      <c r="W49" s="231" t="s">
        <v>41</v>
      </c>
      <c r="X49" s="231" t="s">
        <v>41</v>
      </c>
      <c r="Y49" s="231" t="s">
        <v>41</v>
      </c>
      <c r="Z49" s="231" t="s">
        <v>41</v>
      </c>
      <c r="AA49" s="231" t="s">
        <v>41</v>
      </c>
      <c r="AB49" s="231" t="s">
        <v>41</v>
      </c>
      <c r="AC49" s="231" t="s">
        <v>41</v>
      </c>
      <c r="AD49" s="232"/>
      <c r="AE49" s="230" t="s">
        <v>48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5"/>
  <sheetViews>
    <sheetView workbookViewId="0">
      <selection activeCell="C17" sqref="C17"/>
    </sheetView>
  </sheetViews>
  <sheetFormatPr defaultRowHeight="15" x14ac:dyDescent="0.25"/>
  <cols>
    <col min="1" max="1" width="9.140625" style="158"/>
    <col min="2" max="2" width="48.42578125" style="155" customWidth="1"/>
    <col min="3" max="3" width="145.5703125" style="155" customWidth="1"/>
    <col min="4" max="4" width="25.42578125" style="155" customWidth="1"/>
    <col min="5" max="5" width="6.85546875" style="155" customWidth="1"/>
    <col min="6" max="6" width="6.85546875" style="155" hidden="1" customWidth="1"/>
    <col min="7" max="7" width="18.7109375" style="155" customWidth="1"/>
    <col min="8" max="8" width="11.28515625" style="155" bestFit="1" customWidth="1"/>
  </cols>
  <sheetData>
    <row r="1" spans="1:8" ht="15.75" thickBot="1" x14ac:dyDescent="0.3">
      <c r="A1" s="279" t="s">
        <v>307</v>
      </c>
      <c r="B1" s="280"/>
      <c r="C1" s="280"/>
      <c r="D1" s="280"/>
      <c r="E1" s="280"/>
      <c r="F1" s="280"/>
      <c r="G1" s="280"/>
      <c r="H1" s="281"/>
    </row>
    <row r="2" spans="1:8" ht="15.75" thickBot="1" x14ac:dyDescent="0.3">
      <c r="A2" s="144" t="s">
        <v>308</v>
      </c>
      <c r="B2" s="145" t="s">
        <v>309</v>
      </c>
      <c r="C2" s="146" t="s">
        <v>310</v>
      </c>
      <c r="D2" s="146" t="s">
        <v>311</v>
      </c>
      <c r="E2" s="146" t="s">
        <v>312</v>
      </c>
      <c r="F2" s="146" t="s">
        <v>313</v>
      </c>
      <c r="G2" s="146" t="s">
        <v>314</v>
      </c>
      <c r="H2" s="147" t="s">
        <v>315</v>
      </c>
    </row>
    <row r="3" spans="1:8" ht="30" x14ac:dyDescent="0.25">
      <c r="A3" s="282" t="s">
        <v>316</v>
      </c>
      <c r="B3" s="285" t="s">
        <v>317</v>
      </c>
      <c r="C3" s="162" t="s">
        <v>280</v>
      </c>
      <c r="D3" s="163">
        <v>53.9</v>
      </c>
      <c r="E3" s="148" t="s">
        <v>145</v>
      </c>
      <c r="F3" s="276">
        <f>(4*(_xlfn.STDEV.S(D3:D5))^2)/((AVERAGE(D3:D5))/10)^2</f>
        <v>6.1547986623364688</v>
      </c>
      <c r="G3" s="276">
        <f>AVERAGE(D3:D5)</f>
        <v>59.99666666666667</v>
      </c>
      <c r="H3" s="149">
        <v>45113</v>
      </c>
    </row>
    <row r="4" spans="1:8" ht="30" x14ac:dyDescent="0.25">
      <c r="A4" s="283"/>
      <c r="B4" s="286"/>
      <c r="C4" s="236" t="s">
        <v>275</v>
      </c>
      <c r="D4" s="103">
        <v>68.290000000000006</v>
      </c>
      <c r="E4" s="150" t="s">
        <v>145</v>
      </c>
      <c r="F4" s="277"/>
      <c r="G4" s="277"/>
      <c r="H4" s="151">
        <v>45113</v>
      </c>
    </row>
    <row r="5" spans="1:8" ht="15.75" thickBot="1" x14ac:dyDescent="0.3">
      <c r="A5" s="284"/>
      <c r="B5" s="287"/>
      <c r="C5" s="152" t="s">
        <v>276</v>
      </c>
      <c r="D5" s="164">
        <v>57.8</v>
      </c>
      <c r="E5" s="153" t="s">
        <v>145</v>
      </c>
      <c r="F5" s="278"/>
      <c r="G5" s="278"/>
      <c r="H5" s="154">
        <v>45113</v>
      </c>
    </row>
    <row r="6" spans="1:8" x14ac:dyDescent="0.25">
      <c r="A6" s="155"/>
      <c r="C6" s="156"/>
      <c r="D6" s="157"/>
      <c r="E6" s="157"/>
      <c r="F6" s="157"/>
      <c r="G6" s="157"/>
    </row>
    <row r="7" spans="1:8" x14ac:dyDescent="0.25">
      <c r="A7" s="160"/>
      <c r="D7" s="157"/>
      <c r="G7" s="157"/>
    </row>
    <row r="8" spans="1:8" ht="45" customHeight="1" x14ac:dyDescent="0.25">
      <c r="A8" s="273"/>
      <c r="B8" s="274"/>
      <c r="C8" s="159"/>
      <c r="D8" s="157"/>
      <c r="E8" s="157"/>
      <c r="F8" s="275"/>
      <c r="G8" s="275"/>
      <c r="H8" s="161"/>
    </row>
    <row r="9" spans="1:8" ht="30" customHeight="1" x14ac:dyDescent="0.25">
      <c r="A9" s="273"/>
      <c r="B9" s="274"/>
      <c r="C9" s="159"/>
      <c r="D9" s="157"/>
      <c r="E9" s="157"/>
      <c r="F9" s="275"/>
      <c r="G9" s="275"/>
      <c r="H9" s="161"/>
    </row>
    <row r="10" spans="1:8" ht="30.75" customHeight="1" x14ac:dyDescent="0.25">
      <c r="A10" s="273"/>
      <c r="B10" s="274"/>
      <c r="C10" s="159"/>
      <c r="D10" s="157"/>
      <c r="E10" s="157"/>
      <c r="F10" s="275"/>
      <c r="G10" s="275"/>
      <c r="H10" s="161"/>
    </row>
    <row r="11" spans="1:8" x14ac:dyDescent="0.25">
      <c r="A11" s="155"/>
      <c r="C11" s="156"/>
      <c r="D11" s="157"/>
      <c r="E11" s="157"/>
      <c r="F11" s="157"/>
      <c r="G11" s="157"/>
    </row>
    <row r="12" spans="1:8" x14ac:dyDescent="0.25">
      <c r="A12" s="160"/>
      <c r="D12" s="157"/>
      <c r="G12" s="157"/>
    </row>
    <row r="13" spans="1:8" x14ac:dyDescent="0.25">
      <c r="A13" s="273"/>
      <c r="B13" s="274"/>
      <c r="C13" s="156"/>
      <c r="D13" s="157"/>
      <c r="E13" s="157"/>
      <c r="F13" s="275"/>
      <c r="G13" s="275"/>
      <c r="H13" s="161"/>
    </row>
    <row r="14" spans="1:8" x14ac:dyDescent="0.25">
      <c r="A14" s="273"/>
      <c r="B14" s="274"/>
      <c r="C14" s="156"/>
      <c r="D14" s="157"/>
      <c r="E14" s="157"/>
      <c r="F14" s="275"/>
      <c r="G14" s="275"/>
      <c r="H14" s="161"/>
    </row>
    <row r="15" spans="1:8" ht="15.75" customHeight="1" x14ac:dyDescent="0.25">
      <c r="A15" s="273"/>
      <c r="B15" s="274"/>
      <c r="C15" s="156"/>
      <c r="D15" s="157"/>
      <c r="E15" s="157"/>
      <c r="F15" s="275"/>
      <c r="G15" s="275"/>
      <c r="H15" s="161"/>
    </row>
    <row r="16" spans="1:8" x14ac:dyDescent="0.25">
      <c r="A16" s="155"/>
      <c r="C16" s="156"/>
      <c r="D16" s="157"/>
      <c r="E16" s="157"/>
      <c r="F16" s="157"/>
      <c r="G16" s="157"/>
    </row>
    <row r="17" spans="1:8" x14ac:dyDescent="0.25">
      <c r="A17" s="160"/>
      <c r="D17" s="157"/>
      <c r="G17" s="157"/>
    </row>
    <row r="18" spans="1:8" x14ac:dyDescent="0.25">
      <c r="A18" s="273"/>
      <c r="B18" s="274"/>
      <c r="C18" s="156"/>
      <c r="D18" s="157"/>
      <c r="E18" s="157"/>
      <c r="F18" s="275"/>
      <c r="G18" s="275"/>
      <c r="H18" s="161"/>
    </row>
    <row r="19" spans="1:8" x14ac:dyDescent="0.25">
      <c r="A19" s="273"/>
      <c r="B19" s="274"/>
      <c r="C19" s="156"/>
      <c r="D19" s="157"/>
      <c r="E19" s="157"/>
      <c r="F19" s="275"/>
      <c r="G19" s="275"/>
      <c r="H19" s="161"/>
    </row>
    <row r="20" spans="1:8" ht="15.75" customHeight="1" x14ac:dyDescent="0.25">
      <c r="A20" s="273"/>
      <c r="B20" s="274"/>
      <c r="C20" s="156"/>
      <c r="D20" s="157"/>
      <c r="E20" s="157"/>
      <c r="F20" s="275"/>
      <c r="G20" s="275"/>
      <c r="H20" s="161"/>
    </row>
    <row r="22" spans="1:8" x14ac:dyDescent="0.25">
      <c r="A22" s="160"/>
      <c r="D22" s="157"/>
      <c r="E22" s="157"/>
      <c r="F22" s="157"/>
      <c r="G22" s="157"/>
    </row>
    <row r="23" spans="1:8" ht="60" customHeight="1" x14ac:dyDescent="0.25">
      <c r="A23" s="273"/>
      <c r="B23" s="274"/>
      <c r="C23" s="159"/>
      <c r="D23" s="157"/>
      <c r="E23" s="157"/>
      <c r="F23" s="275"/>
      <c r="G23" s="275"/>
      <c r="H23" s="161"/>
    </row>
    <row r="24" spans="1:8" ht="75" customHeight="1" x14ac:dyDescent="0.25">
      <c r="A24" s="273"/>
      <c r="B24" s="274"/>
      <c r="C24" s="159"/>
      <c r="D24" s="157"/>
      <c r="E24" s="157"/>
      <c r="F24" s="275"/>
      <c r="G24" s="275"/>
      <c r="H24" s="161"/>
    </row>
    <row r="25" spans="1:8" ht="30.75" customHeight="1" x14ac:dyDescent="0.25">
      <c r="A25" s="273"/>
      <c r="B25" s="274"/>
      <c r="C25" s="159"/>
      <c r="D25" s="157"/>
      <c r="E25" s="157"/>
      <c r="F25" s="275"/>
      <c r="G25" s="275"/>
      <c r="H25" s="161"/>
    </row>
    <row r="27" spans="1:8" x14ac:dyDescent="0.25">
      <c r="A27" s="160"/>
      <c r="D27" s="157"/>
      <c r="E27" s="157"/>
      <c r="F27" s="157"/>
      <c r="G27" s="157"/>
    </row>
    <row r="28" spans="1:8" x14ac:dyDescent="0.25">
      <c r="A28" s="273"/>
      <c r="B28" s="274"/>
      <c r="C28" s="159"/>
      <c r="D28" s="157"/>
      <c r="E28" s="157"/>
      <c r="F28" s="275"/>
      <c r="G28" s="275"/>
      <c r="H28" s="161"/>
    </row>
    <row r="29" spans="1:8" ht="60" customHeight="1" x14ac:dyDescent="0.25">
      <c r="A29" s="273"/>
      <c r="B29" s="274"/>
      <c r="C29" s="159"/>
      <c r="D29" s="157"/>
      <c r="E29" s="157"/>
      <c r="F29" s="275"/>
      <c r="G29" s="275"/>
      <c r="H29" s="161"/>
    </row>
    <row r="30" spans="1:8" ht="45.75" customHeight="1" x14ac:dyDescent="0.25">
      <c r="A30" s="273"/>
      <c r="B30" s="274"/>
      <c r="C30" s="159"/>
      <c r="D30" s="157"/>
      <c r="E30" s="157"/>
      <c r="F30" s="275"/>
      <c r="G30" s="275"/>
      <c r="H30" s="161"/>
    </row>
    <row r="32" spans="1:8" x14ac:dyDescent="0.25">
      <c r="A32" s="160"/>
      <c r="D32" s="157"/>
      <c r="E32" s="157"/>
      <c r="F32" s="157"/>
      <c r="G32" s="157"/>
    </row>
    <row r="33" spans="1:8" ht="45" customHeight="1" x14ac:dyDescent="0.25">
      <c r="A33" s="273"/>
      <c r="B33" s="274"/>
      <c r="C33" s="159"/>
      <c r="D33" s="157"/>
      <c r="E33" s="157"/>
      <c r="F33" s="275"/>
      <c r="G33" s="275"/>
      <c r="H33" s="161"/>
    </row>
    <row r="34" spans="1:8" x14ac:dyDescent="0.25">
      <c r="A34" s="273"/>
      <c r="B34" s="274"/>
      <c r="C34" s="159"/>
      <c r="D34" s="157"/>
      <c r="E34" s="157"/>
      <c r="F34" s="275"/>
      <c r="G34" s="275"/>
      <c r="H34" s="161"/>
    </row>
    <row r="35" spans="1:8" x14ac:dyDescent="0.25">
      <c r="A35" s="273"/>
      <c r="B35" s="274"/>
      <c r="C35" s="159"/>
      <c r="D35" s="157"/>
      <c r="E35" s="157"/>
      <c r="F35" s="275"/>
      <c r="G35" s="275"/>
      <c r="H35" s="161"/>
    </row>
    <row r="37" spans="1:8" x14ac:dyDescent="0.25">
      <c r="A37" s="160"/>
      <c r="D37" s="157"/>
      <c r="E37" s="157"/>
      <c r="F37" s="157"/>
      <c r="G37" s="157"/>
    </row>
    <row r="38" spans="1:8" x14ac:dyDescent="0.25">
      <c r="A38" s="273"/>
      <c r="B38" s="274"/>
      <c r="C38" s="159"/>
      <c r="D38" s="157"/>
      <c r="E38" s="157"/>
      <c r="F38" s="275"/>
      <c r="G38" s="275"/>
      <c r="H38" s="161"/>
    </row>
    <row r="39" spans="1:8" x14ac:dyDescent="0.25">
      <c r="A39" s="273"/>
      <c r="B39" s="274"/>
      <c r="C39" s="159"/>
      <c r="D39" s="157"/>
      <c r="E39" s="157"/>
      <c r="F39" s="275"/>
      <c r="G39" s="275"/>
      <c r="H39" s="161"/>
    </row>
    <row r="40" spans="1:8" x14ac:dyDescent="0.25">
      <c r="A40" s="273"/>
      <c r="B40" s="274"/>
      <c r="C40" s="159"/>
      <c r="D40" s="157"/>
      <c r="E40" s="157"/>
      <c r="F40" s="275"/>
      <c r="G40" s="275"/>
      <c r="H40" s="161"/>
    </row>
    <row r="42" spans="1:8" x14ac:dyDescent="0.25">
      <c r="A42" s="160"/>
      <c r="D42" s="157"/>
      <c r="E42" s="157"/>
      <c r="F42" s="157"/>
      <c r="G42" s="157"/>
    </row>
    <row r="43" spans="1:8" x14ac:dyDescent="0.25">
      <c r="A43" s="273"/>
      <c r="B43" s="274"/>
      <c r="C43" s="159"/>
      <c r="D43" s="157"/>
      <c r="E43" s="157"/>
      <c r="F43" s="275"/>
      <c r="G43" s="275"/>
      <c r="H43" s="161"/>
    </row>
    <row r="44" spans="1:8" x14ac:dyDescent="0.25">
      <c r="A44" s="273"/>
      <c r="B44" s="274"/>
      <c r="C44" s="159"/>
      <c r="D44" s="157"/>
      <c r="E44" s="157"/>
      <c r="F44" s="275"/>
      <c r="G44" s="275"/>
      <c r="H44" s="161"/>
    </row>
    <row r="45" spans="1:8" x14ac:dyDescent="0.25">
      <c r="A45" s="273"/>
      <c r="B45" s="274"/>
      <c r="C45" s="159"/>
      <c r="D45" s="157"/>
      <c r="E45" s="157"/>
      <c r="F45" s="275"/>
      <c r="G45" s="275"/>
      <c r="H45" s="161"/>
    </row>
    <row r="47" spans="1:8" x14ac:dyDescent="0.25">
      <c r="A47" s="160"/>
      <c r="D47" s="157"/>
      <c r="E47" s="157"/>
      <c r="F47" s="157"/>
      <c r="G47" s="157"/>
    </row>
    <row r="48" spans="1:8" x14ac:dyDescent="0.25">
      <c r="A48" s="273"/>
      <c r="B48" s="274"/>
      <c r="C48" s="159"/>
      <c r="D48" s="157"/>
      <c r="E48" s="157"/>
      <c r="F48" s="275"/>
      <c r="G48" s="275"/>
      <c r="H48" s="161"/>
    </row>
    <row r="49" spans="1:8" x14ac:dyDescent="0.25">
      <c r="A49" s="273"/>
      <c r="B49" s="274"/>
      <c r="C49" s="159"/>
      <c r="D49" s="157"/>
      <c r="E49" s="157"/>
      <c r="F49" s="275"/>
      <c r="G49" s="275"/>
      <c r="H49" s="161"/>
    </row>
    <row r="50" spans="1:8" x14ac:dyDescent="0.25">
      <c r="A50" s="273"/>
      <c r="B50" s="274"/>
      <c r="C50" s="159"/>
      <c r="D50" s="157"/>
      <c r="E50" s="157"/>
      <c r="F50" s="275"/>
      <c r="G50" s="275"/>
      <c r="H50" s="161"/>
    </row>
    <row r="52" spans="1:8" x14ac:dyDescent="0.25">
      <c r="A52" s="160"/>
      <c r="D52" s="157"/>
      <c r="E52" s="157"/>
      <c r="F52" s="157"/>
      <c r="G52" s="157"/>
    </row>
    <row r="53" spans="1:8" x14ac:dyDescent="0.25">
      <c r="A53" s="273"/>
      <c r="B53" s="274"/>
      <c r="C53" s="159"/>
      <c r="D53" s="157"/>
      <c r="E53" s="157"/>
      <c r="F53" s="275"/>
      <c r="G53" s="275"/>
      <c r="H53" s="161"/>
    </row>
    <row r="54" spans="1:8" x14ac:dyDescent="0.25">
      <c r="A54" s="273"/>
      <c r="B54" s="274"/>
      <c r="C54" s="159"/>
      <c r="D54" s="157"/>
      <c r="E54" s="157"/>
      <c r="F54" s="275"/>
      <c r="G54" s="275"/>
      <c r="H54" s="161"/>
    </row>
    <row r="55" spans="1:8" x14ac:dyDescent="0.25">
      <c r="A55" s="273"/>
      <c r="B55" s="274"/>
      <c r="C55" s="159"/>
      <c r="D55" s="157"/>
      <c r="E55" s="157"/>
      <c r="F55" s="275"/>
      <c r="G55" s="275"/>
      <c r="H55" s="161"/>
    </row>
    <row r="57" spans="1:8" x14ac:dyDescent="0.25">
      <c r="A57" s="160"/>
      <c r="D57" s="157"/>
      <c r="E57" s="157"/>
      <c r="F57" s="157"/>
      <c r="G57" s="157"/>
    </row>
    <row r="58" spans="1:8" x14ac:dyDescent="0.25">
      <c r="A58" s="273"/>
      <c r="B58" s="274"/>
      <c r="C58" s="159"/>
      <c r="D58" s="157"/>
      <c r="E58" s="157"/>
      <c r="F58" s="275"/>
      <c r="G58" s="275"/>
      <c r="H58" s="161"/>
    </row>
    <row r="59" spans="1:8" x14ac:dyDescent="0.25">
      <c r="A59" s="273"/>
      <c r="B59" s="274"/>
      <c r="C59" s="159"/>
      <c r="D59" s="157"/>
      <c r="E59" s="157"/>
      <c r="F59" s="275"/>
      <c r="G59" s="275"/>
      <c r="H59" s="161"/>
    </row>
    <row r="60" spans="1:8" x14ac:dyDescent="0.25">
      <c r="A60" s="273"/>
      <c r="B60" s="274"/>
      <c r="C60" s="159"/>
      <c r="D60" s="157"/>
      <c r="E60" s="157"/>
      <c r="F60" s="275"/>
      <c r="G60" s="275"/>
      <c r="H60" s="161"/>
    </row>
    <row r="62" spans="1:8" x14ac:dyDescent="0.25">
      <c r="A62" s="160"/>
      <c r="D62" s="157"/>
      <c r="E62" s="157"/>
      <c r="F62" s="157"/>
      <c r="G62" s="157"/>
    </row>
    <row r="63" spans="1:8" x14ac:dyDescent="0.25">
      <c r="A63" s="273"/>
      <c r="B63" s="274"/>
      <c r="C63" s="159"/>
      <c r="D63" s="157"/>
      <c r="E63" s="157"/>
      <c r="F63" s="275"/>
      <c r="G63" s="275"/>
      <c r="H63" s="161"/>
    </row>
    <row r="64" spans="1:8" x14ac:dyDescent="0.25">
      <c r="A64" s="273"/>
      <c r="B64" s="274"/>
      <c r="C64" s="159"/>
      <c r="D64" s="157"/>
      <c r="E64" s="157"/>
      <c r="F64" s="275"/>
      <c r="G64" s="275"/>
      <c r="H64" s="161"/>
    </row>
    <row r="65" spans="1:8" x14ac:dyDescent="0.25">
      <c r="A65" s="273"/>
      <c r="B65" s="274"/>
      <c r="C65" s="159"/>
      <c r="D65" s="157"/>
      <c r="E65" s="157"/>
      <c r="F65" s="275"/>
      <c r="G65" s="275"/>
      <c r="H65" s="161"/>
    </row>
    <row r="67" spans="1:8" x14ac:dyDescent="0.25">
      <c r="A67" s="160"/>
      <c r="D67" s="157"/>
      <c r="E67" s="157"/>
      <c r="F67" s="157"/>
      <c r="G67" s="157"/>
    </row>
    <row r="68" spans="1:8" x14ac:dyDescent="0.25">
      <c r="A68" s="273"/>
      <c r="B68" s="274"/>
      <c r="C68" s="159"/>
      <c r="D68" s="157"/>
      <c r="E68" s="157"/>
      <c r="F68" s="275"/>
      <c r="G68" s="275"/>
      <c r="H68" s="161"/>
    </row>
    <row r="69" spans="1:8" x14ac:dyDescent="0.25">
      <c r="A69" s="273"/>
      <c r="B69" s="274"/>
      <c r="C69" s="159"/>
      <c r="D69" s="157"/>
      <c r="E69" s="157"/>
      <c r="F69" s="275"/>
      <c r="G69" s="275"/>
      <c r="H69" s="161"/>
    </row>
    <row r="70" spans="1:8" x14ac:dyDescent="0.25">
      <c r="A70" s="273"/>
      <c r="B70" s="274"/>
      <c r="C70" s="159"/>
      <c r="D70" s="157"/>
      <c r="E70" s="157"/>
      <c r="F70" s="275"/>
      <c r="G70" s="275"/>
      <c r="H70" s="161"/>
    </row>
    <row r="72" spans="1:8" x14ac:dyDescent="0.25">
      <c r="A72" s="160"/>
      <c r="D72" s="157"/>
      <c r="E72" s="157"/>
      <c r="F72" s="157"/>
      <c r="G72" s="157"/>
    </row>
    <row r="73" spans="1:8" x14ac:dyDescent="0.25">
      <c r="A73" s="273"/>
      <c r="B73" s="274"/>
      <c r="C73" s="159"/>
      <c r="D73" s="157"/>
      <c r="E73" s="157"/>
      <c r="F73" s="275"/>
      <c r="G73" s="275"/>
      <c r="H73" s="161"/>
    </row>
    <row r="74" spans="1:8" x14ac:dyDescent="0.25">
      <c r="A74" s="273"/>
      <c r="B74" s="274"/>
      <c r="C74" s="159"/>
      <c r="D74" s="157"/>
      <c r="E74" s="157"/>
      <c r="F74" s="275"/>
      <c r="G74" s="275"/>
      <c r="H74" s="161"/>
    </row>
    <row r="75" spans="1:8" x14ac:dyDescent="0.25">
      <c r="A75" s="273"/>
      <c r="B75" s="274"/>
      <c r="C75" s="159"/>
      <c r="D75" s="157"/>
      <c r="E75" s="157"/>
      <c r="F75" s="275"/>
      <c r="G75" s="275"/>
      <c r="H75" s="161"/>
    </row>
    <row r="77" spans="1:8" x14ac:dyDescent="0.25">
      <c r="A77" s="160"/>
      <c r="D77" s="157"/>
      <c r="E77" s="157"/>
      <c r="F77" s="157"/>
      <c r="G77" s="157"/>
    </row>
    <row r="78" spans="1:8" x14ac:dyDescent="0.25">
      <c r="A78" s="273"/>
      <c r="B78" s="274"/>
      <c r="C78" s="159"/>
      <c r="D78" s="157"/>
      <c r="E78" s="157"/>
      <c r="F78" s="275"/>
      <c r="G78" s="275"/>
      <c r="H78" s="161"/>
    </row>
    <row r="79" spans="1:8" x14ac:dyDescent="0.25">
      <c r="A79" s="273"/>
      <c r="B79" s="274"/>
      <c r="C79" s="159"/>
      <c r="D79" s="157"/>
      <c r="E79" s="157"/>
      <c r="F79" s="275"/>
      <c r="G79" s="275"/>
      <c r="H79" s="161"/>
    </row>
    <row r="80" spans="1:8" x14ac:dyDescent="0.25">
      <c r="A80" s="273"/>
      <c r="B80" s="274"/>
      <c r="C80" s="159"/>
      <c r="D80" s="157"/>
      <c r="E80" s="157"/>
      <c r="F80" s="275"/>
      <c r="G80" s="275"/>
      <c r="H80" s="161"/>
    </row>
    <row r="82" spans="1:8" x14ac:dyDescent="0.25">
      <c r="A82" s="160"/>
      <c r="D82" s="157"/>
      <c r="E82" s="157"/>
      <c r="F82" s="157"/>
      <c r="G82" s="157"/>
    </row>
    <row r="83" spans="1:8" x14ac:dyDescent="0.25">
      <c r="A83" s="273"/>
      <c r="B83" s="274"/>
      <c r="C83" s="159"/>
      <c r="D83" s="157"/>
      <c r="E83" s="157"/>
      <c r="F83" s="275"/>
      <c r="G83" s="275"/>
      <c r="H83" s="161"/>
    </row>
    <row r="84" spans="1:8" x14ac:dyDescent="0.25">
      <c r="A84" s="273"/>
      <c r="B84" s="274"/>
      <c r="C84" s="159"/>
      <c r="D84" s="157"/>
      <c r="E84" s="157"/>
      <c r="F84" s="275"/>
      <c r="G84" s="275"/>
      <c r="H84" s="161"/>
    </row>
    <row r="85" spans="1:8" x14ac:dyDescent="0.25">
      <c r="A85" s="273"/>
      <c r="B85" s="274"/>
      <c r="C85" s="159"/>
      <c r="D85" s="157"/>
      <c r="E85" s="157"/>
      <c r="F85" s="275"/>
      <c r="G85" s="275"/>
      <c r="H85" s="161"/>
    </row>
    <row r="87" spans="1:8" x14ac:dyDescent="0.25">
      <c r="A87" s="160"/>
      <c r="D87" s="157"/>
      <c r="E87" s="157"/>
      <c r="F87" s="157"/>
      <c r="G87" s="157"/>
    </row>
    <row r="88" spans="1:8" x14ac:dyDescent="0.25">
      <c r="A88" s="273"/>
      <c r="B88" s="274"/>
      <c r="C88" s="159"/>
      <c r="D88" s="157"/>
      <c r="E88" s="157"/>
      <c r="F88" s="275"/>
      <c r="G88" s="275"/>
      <c r="H88" s="161"/>
    </row>
    <row r="89" spans="1:8" x14ac:dyDescent="0.25">
      <c r="A89" s="273"/>
      <c r="B89" s="274"/>
      <c r="C89" s="159"/>
      <c r="D89" s="157"/>
      <c r="E89" s="157"/>
      <c r="F89" s="275"/>
      <c r="G89" s="275"/>
      <c r="H89" s="161"/>
    </row>
    <row r="90" spans="1:8" x14ac:dyDescent="0.25">
      <c r="A90" s="273"/>
      <c r="B90" s="274"/>
      <c r="C90" s="159"/>
      <c r="D90" s="157"/>
      <c r="E90" s="157"/>
      <c r="F90" s="275"/>
      <c r="G90" s="275"/>
      <c r="H90" s="161"/>
    </row>
    <row r="92" spans="1:8" x14ac:dyDescent="0.25">
      <c r="A92" s="160"/>
      <c r="D92" s="157"/>
      <c r="E92" s="157"/>
      <c r="F92" s="157"/>
      <c r="G92" s="157"/>
    </row>
    <row r="93" spans="1:8" x14ac:dyDescent="0.25">
      <c r="A93" s="273"/>
      <c r="B93" s="274"/>
      <c r="C93" s="159"/>
      <c r="D93" s="157"/>
      <c r="E93" s="157"/>
      <c r="F93" s="275"/>
      <c r="G93" s="275"/>
      <c r="H93" s="161"/>
    </row>
    <row r="94" spans="1:8" x14ac:dyDescent="0.25">
      <c r="A94" s="273"/>
      <c r="B94" s="274"/>
      <c r="C94" s="159"/>
      <c r="D94" s="157"/>
      <c r="E94" s="157"/>
      <c r="F94" s="275"/>
      <c r="G94" s="275"/>
      <c r="H94" s="161"/>
    </row>
    <row r="95" spans="1:8" x14ac:dyDescent="0.25">
      <c r="A95" s="273"/>
      <c r="B95" s="274"/>
      <c r="C95" s="159"/>
      <c r="D95" s="157"/>
      <c r="E95" s="157"/>
      <c r="F95" s="275"/>
      <c r="G95" s="275"/>
      <c r="H95" s="161"/>
    </row>
    <row r="97" spans="1:8" x14ac:dyDescent="0.25">
      <c r="A97" s="160"/>
      <c r="D97" s="157"/>
      <c r="E97" s="157"/>
      <c r="F97" s="157"/>
      <c r="G97" s="157"/>
    </row>
    <row r="98" spans="1:8" x14ac:dyDescent="0.25">
      <c r="A98" s="273"/>
      <c r="B98" s="274"/>
      <c r="C98" s="159"/>
      <c r="D98" s="157"/>
      <c r="E98" s="157"/>
      <c r="F98" s="275"/>
      <c r="G98" s="275"/>
      <c r="H98" s="161"/>
    </row>
    <row r="99" spans="1:8" x14ac:dyDescent="0.25">
      <c r="A99" s="273"/>
      <c r="B99" s="274"/>
      <c r="C99" s="159"/>
      <c r="D99" s="157"/>
      <c r="E99" s="157"/>
      <c r="F99" s="275"/>
      <c r="G99" s="275"/>
      <c r="H99" s="161"/>
    </row>
    <row r="100" spans="1:8" x14ac:dyDescent="0.25">
      <c r="A100" s="273"/>
      <c r="B100" s="274"/>
      <c r="C100" s="159"/>
      <c r="D100" s="157"/>
      <c r="E100" s="157"/>
      <c r="F100" s="275"/>
      <c r="G100" s="275"/>
      <c r="H100" s="161"/>
    </row>
    <row r="102" spans="1:8" x14ac:dyDescent="0.25">
      <c r="A102" s="160"/>
      <c r="D102" s="157"/>
      <c r="E102" s="157"/>
      <c r="F102" s="157"/>
      <c r="G102" s="157"/>
    </row>
    <row r="103" spans="1:8" x14ac:dyDescent="0.25">
      <c r="A103" s="273"/>
      <c r="B103" s="274"/>
      <c r="C103" s="159"/>
      <c r="D103" s="157"/>
      <c r="E103" s="157"/>
      <c r="F103" s="275"/>
      <c r="G103" s="275"/>
      <c r="H103" s="161"/>
    </row>
    <row r="104" spans="1:8" x14ac:dyDescent="0.25">
      <c r="A104" s="273"/>
      <c r="B104" s="274"/>
      <c r="C104" s="159"/>
      <c r="D104" s="157"/>
      <c r="E104" s="157"/>
      <c r="F104" s="275"/>
      <c r="G104" s="275"/>
      <c r="H104" s="161"/>
    </row>
    <row r="105" spans="1:8" x14ac:dyDescent="0.25">
      <c r="A105" s="273"/>
      <c r="B105" s="274"/>
      <c r="C105" s="159"/>
      <c r="D105" s="157"/>
      <c r="E105" s="157"/>
      <c r="F105" s="275"/>
      <c r="G105" s="275"/>
      <c r="H105" s="161"/>
    </row>
    <row r="107" spans="1:8" x14ac:dyDescent="0.25">
      <c r="A107" s="160"/>
      <c r="D107" s="157"/>
      <c r="E107" s="157"/>
      <c r="F107" s="157"/>
      <c r="G107" s="157"/>
    </row>
    <row r="108" spans="1:8" x14ac:dyDescent="0.25">
      <c r="A108" s="273"/>
      <c r="B108" s="274"/>
      <c r="C108" s="159"/>
      <c r="D108" s="157"/>
      <c r="E108" s="157"/>
      <c r="F108" s="275"/>
      <c r="G108" s="275"/>
      <c r="H108" s="161"/>
    </row>
    <row r="109" spans="1:8" x14ac:dyDescent="0.25">
      <c r="A109" s="273"/>
      <c r="B109" s="274"/>
      <c r="C109" s="159"/>
      <c r="D109" s="157"/>
      <c r="E109" s="157"/>
      <c r="F109" s="275"/>
      <c r="G109" s="275"/>
      <c r="H109" s="161"/>
    </row>
    <row r="110" spans="1:8" x14ac:dyDescent="0.25">
      <c r="A110" s="273"/>
      <c r="B110" s="274"/>
      <c r="C110" s="159"/>
      <c r="D110" s="157"/>
      <c r="E110" s="157"/>
      <c r="F110" s="275"/>
      <c r="G110" s="275"/>
      <c r="H110" s="161"/>
    </row>
    <row r="112" spans="1:8" x14ac:dyDescent="0.25">
      <c r="A112" s="160"/>
      <c r="D112" s="157"/>
      <c r="E112" s="157"/>
      <c r="F112" s="157"/>
      <c r="G112" s="157"/>
    </row>
    <row r="113" spans="1:8" x14ac:dyDescent="0.25">
      <c r="A113" s="273"/>
      <c r="B113" s="274"/>
      <c r="C113" s="159"/>
      <c r="D113" s="157"/>
      <c r="E113" s="157"/>
      <c r="F113" s="275"/>
      <c r="G113" s="275"/>
      <c r="H113" s="161"/>
    </row>
    <row r="114" spans="1:8" x14ac:dyDescent="0.25">
      <c r="A114" s="273"/>
      <c r="B114" s="274"/>
      <c r="C114" s="159"/>
      <c r="D114" s="157"/>
      <c r="E114" s="157"/>
      <c r="F114" s="275"/>
      <c r="G114" s="275"/>
      <c r="H114" s="161"/>
    </row>
    <row r="115" spans="1:8" x14ac:dyDescent="0.25">
      <c r="A115" s="273"/>
      <c r="B115" s="274"/>
      <c r="C115" s="159"/>
      <c r="D115" s="157"/>
      <c r="E115" s="157"/>
      <c r="F115" s="275"/>
      <c r="G115" s="275"/>
      <c r="H115" s="161"/>
    </row>
    <row r="117" spans="1:8" x14ac:dyDescent="0.25">
      <c r="A117" s="160"/>
      <c r="D117" s="157"/>
      <c r="E117" s="157"/>
      <c r="F117" s="157"/>
      <c r="G117" s="157"/>
    </row>
    <row r="118" spans="1:8" x14ac:dyDescent="0.25">
      <c r="A118" s="273"/>
      <c r="B118" s="274"/>
      <c r="C118" s="159"/>
      <c r="D118" s="157"/>
      <c r="E118" s="157"/>
      <c r="F118" s="275"/>
      <c r="G118" s="275"/>
      <c r="H118" s="161"/>
    </row>
    <row r="119" spans="1:8" x14ac:dyDescent="0.25">
      <c r="A119" s="273"/>
      <c r="B119" s="274"/>
      <c r="C119" s="159"/>
      <c r="D119" s="157"/>
      <c r="E119" s="157"/>
      <c r="F119" s="275"/>
      <c r="G119" s="275"/>
      <c r="H119" s="161"/>
    </row>
    <row r="120" spans="1:8" x14ac:dyDescent="0.25">
      <c r="A120" s="273"/>
      <c r="B120" s="274"/>
      <c r="C120" s="159"/>
      <c r="D120" s="157"/>
      <c r="E120" s="157"/>
      <c r="F120" s="275"/>
      <c r="G120" s="275"/>
      <c r="H120" s="161"/>
    </row>
    <row r="122" spans="1:8" x14ac:dyDescent="0.25">
      <c r="A122" s="160"/>
      <c r="D122" s="157"/>
      <c r="E122" s="157"/>
      <c r="F122" s="157"/>
      <c r="G122" s="157"/>
    </row>
    <row r="123" spans="1:8" x14ac:dyDescent="0.25">
      <c r="A123" s="273"/>
      <c r="B123" s="274"/>
      <c r="C123" s="159"/>
      <c r="D123" s="157"/>
      <c r="E123" s="157"/>
      <c r="F123" s="275"/>
      <c r="G123" s="275"/>
      <c r="H123" s="161"/>
    </row>
    <row r="124" spans="1:8" x14ac:dyDescent="0.25">
      <c r="A124" s="273"/>
      <c r="B124" s="274"/>
      <c r="C124" s="159"/>
      <c r="D124" s="157"/>
      <c r="E124" s="157"/>
      <c r="F124" s="275"/>
      <c r="G124" s="275"/>
      <c r="H124" s="161"/>
    </row>
    <row r="125" spans="1:8" x14ac:dyDescent="0.25">
      <c r="A125" s="273"/>
      <c r="B125" s="274"/>
      <c r="C125" s="159"/>
      <c r="D125" s="157"/>
      <c r="E125" s="157"/>
      <c r="F125" s="275"/>
      <c r="G125" s="275"/>
      <c r="H125" s="161"/>
    </row>
    <row r="127" spans="1:8" x14ac:dyDescent="0.25">
      <c r="A127" s="160"/>
      <c r="D127" s="157"/>
      <c r="E127" s="157"/>
      <c r="F127" s="157"/>
      <c r="G127" s="157"/>
    </row>
    <row r="128" spans="1:8" x14ac:dyDescent="0.25">
      <c r="A128" s="273"/>
      <c r="B128" s="274"/>
      <c r="C128" s="159"/>
      <c r="D128" s="157"/>
      <c r="E128" s="157"/>
      <c r="F128" s="275"/>
      <c r="G128" s="275"/>
      <c r="H128" s="161"/>
    </row>
    <row r="129" spans="1:8" x14ac:dyDescent="0.25">
      <c r="A129" s="273"/>
      <c r="B129" s="274"/>
      <c r="C129" s="159"/>
      <c r="D129" s="157"/>
      <c r="E129" s="157"/>
      <c r="F129" s="275"/>
      <c r="G129" s="275"/>
      <c r="H129" s="161"/>
    </row>
    <row r="130" spans="1:8" x14ac:dyDescent="0.25">
      <c r="A130" s="273"/>
      <c r="B130" s="274"/>
      <c r="C130" s="159"/>
      <c r="D130" s="157"/>
      <c r="E130" s="157"/>
      <c r="F130" s="275"/>
      <c r="G130" s="275"/>
      <c r="H130" s="161"/>
    </row>
    <row r="132" spans="1:8" x14ac:dyDescent="0.25">
      <c r="A132" s="160"/>
      <c r="D132" s="157"/>
      <c r="E132" s="157"/>
      <c r="F132" s="157"/>
      <c r="G132" s="157"/>
    </row>
    <row r="133" spans="1:8" x14ac:dyDescent="0.25">
      <c r="A133" s="273"/>
      <c r="B133" s="274"/>
      <c r="C133" s="159"/>
      <c r="D133" s="157"/>
      <c r="E133" s="157"/>
      <c r="F133" s="275"/>
      <c r="G133" s="275"/>
      <c r="H133" s="161"/>
    </row>
    <row r="134" spans="1:8" x14ac:dyDescent="0.25">
      <c r="A134" s="273"/>
      <c r="B134" s="274"/>
      <c r="C134" s="159"/>
      <c r="D134" s="157"/>
      <c r="E134" s="157"/>
      <c r="F134" s="275"/>
      <c r="G134" s="275"/>
      <c r="H134" s="161"/>
    </row>
    <row r="135" spans="1:8" x14ac:dyDescent="0.25">
      <c r="A135" s="273"/>
      <c r="B135" s="274"/>
      <c r="C135" s="159"/>
      <c r="D135" s="157"/>
      <c r="E135" s="157"/>
      <c r="F135" s="275"/>
      <c r="G135" s="275"/>
      <c r="H135" s="161"/>
    </row>
    <row r="137" spans="1:8" x14ac:dyDescent="0.25">
      <c r="A137" s="160"/>
      <c r="D137" s="157"/>
      <c r="E137" s="157"/>
      <c r="F137" s="157"/>
      <c r="G137" s="157"/>
    </row>
    <row r="138" spans="1:8" x14ac:dyDescent="0.25">
      <c r="A138" s="273"/>
      <c r="B138" s="274"/>
      <c r="C138" s="159"/>
      <c r="D138" s="157"/>
      <c r="E138" s="157"/>
      <c r="F138" s="275"/>
      <c r="G138" s="275"/>
      <c r="H138" s="161"/>
    </row>
    <row r="139" spans="1:8" x14ac:dyDescent="0.25">
      <c r="A139" s="273"/>
      <c r="B139" s="274"/>
      <c r="C139" s="159"/>
      <c r="D139" s="157"/>
      <c r="E139" s="157"/>
      <c r="F139" s="275"/>
      <c r="G139" s="275"/>
      <c r="H139" s="161"/>
    </row>
    <row r="140" spans="1:8" x14ac:dyDescent="0.25">
      <c r="A140" s="273"/>
      <c r="B140" s="274"/>
      <c r="C140" s="159"/>
      <c r="D140" s="157"/>
      <c r="E140" s="157"/>
      <c r="F140" s="275"/>
      <c r="G140" s="275"/>
      <c r="H140" s="161"/>
    </row>
    <row r="142" spans="1:8" x14ac:dyDescent="0.25">
      <c r="A142" s="160"/>
      <c r="D142" s="157"/>
      <c r="E142" s="157"/>
      <c r="F142" s="157"/>
      <c r="G142" s="157"/>
    </row>
    <row r="143" spans="1:8" x14ac:dyDescent="0.25">
      <c r="A143" s="273"/>
      <c r="B143" s="274"/>
      <c r="C143" s="159"/>
      <c r="D143" s="157"/>
      <c r="E143" s="157"/>
      <c r="F143" s="275"/>
      <c r="G143" s="275"/>
      <c r="H143" s="161"/>
    </row>
    <row r="144" spans="1:8" x14ac:dyDescent="0.25">
      <c r="A144" s="273"/>
      <c r="B144" s="274"/>
      <c r="C144" s="159"/>
      <c r="D144" s="157"/>
      <c r="E144" s="157"/>
      <c r="F144" s="275"/>
      <c r="G144" s="275"/>
      <c r="H144" s="161"/>
    </row>
    <row r="145" spans="1:8" x14ac:dyDescent="0.25">
      <c r="A145" s="273"/>
      <c r="B145" s="274"/>
      <c r="C145" s="159"/>
      <c r="D145" s="157"/>
      <c r="E145" s="157"/>
      <c r="F145" s="275"/>
      <c r="G145" s="275"/>
      <c r="H145" s="161"/>
    </row>
  </sheetData>
  <mergeCells count="117">
    <mergeCell ref="F3:F5"/>
    <mergeCell ref="G3:G5"/>
    <mergeCell ref="A8:A10"/>
    <mergeCell ref="B8:B10"/>
    <mergeCell ref="F8:F10"/>
    <mergeCell ref="G8:G10"/>
    <mergeCell ref="A1:H1"/>
    <mergeCell ref="A3:A5"/>
    <mergeCell ref="B3:B5"/>
    <mergeCell ref="A23:A25"/>
    <mergeCell ref="B23:B25"/>
    <mergeCell ref="F23:F25"/>
    <mergeCell ref="G23:G25"/>
    <mergeCell ref="A28:A30"/>
    <mergeCell ref="B28:B30"/>
    <mergeCell ref="F28:F30"/>
    <mergeCell ref="G28:G30"/>
    <mergeCell ref="A13:A15"/>
    <mergeCell ref="B13:B15"/>
    <mergeCell ref="F13:F15"/>
    <mergeCell ref="G13:G15"/>
    <mergeCell ref="A18:A20"/>
    <mergeCell ref="B18:B20"/>
    <mergeCell ref="F18:F20"/>
    <mergeCell ref="G18:G20"/>
    <mergeCell ref="A43:A45"/>
    <mergeCell ref="B43:B45"/>
    <mergeCell ref="F43:F45"/>
    <mergeCell ref="G43:G45"/>
    <mergeCell ref="A48:A50"/>
    <mergeCell ref="B48:B50"/>
    <mergeCell ref="F48:F50"/>
    <mergeCell ref="G48:G50"/>
    <mergeCell ref="A33:A35"/>
    <mergeCell ref="B33:B35"/>
    <mergeCell ref="F33:F35"/>
    <mergeCell ref="G33:G35"/>
    <mergeCell ref="A38:A40"/>
    <mergeCell ref="B38:B40"/>
    <mergeCell ref="F38:F40"/>
    <mergeCell ref="G38:G40"/>
    <mergeCell ref="A63:A65"/>
    <mergeCell ref="B63:B65"/>
    <mergeCell ref="F63:F65"/>
    <mergeCell ref="G63:G65"/>
    <mergeCell ref="A68:A70"/>
    <mergeCell ref="B68:B70"/>
    <mergeCell ref="F68:F70"/>
    <mergeCell ref="G68:G70"/>
    <mergeCell ref="A53:A55"/>
    <mergeCell ref="B53:B55"/>
    <mergeCell ref="F53:F55"/>
    <mergeCell ref="G53:G55"/>
    <mergeCell ref="A58:A60"/>
    <mergeCell ref="B58:B60"/>
    <mergeCell ref="F58:F60"/>
    <mergeCell ref="G58:G60"/>
    <mergeCell ref="A83:A85"/>
    <mergeCell ref="B83:B85"/>
    <mergeCell ref="F83:F85"/>
    <mergeCell ref="G83:G85"/>
    <mergeCell ref="A88:A90"/>
    <mergeCell ref="B88:B90"/>
    <mergeCell ref="F88:F90"/>
    <mergeCell ref="G88:G90"/>
    <mergeCell ref="A73:A75"/>
    <mergeCell ref="B73:B75"/>
    <mergeCell ref="F73:F75"/>
    <mergeCell ref="G73:G75"/>
    <mergeCell ref="A78:A80"/>
    <mergeCell ref="B78:B80"/>
    <mergeCell ref="F78:F80"/>
    <mergeCell ref="G78:G80"/>
    <mergeCell ref="A103:A105"/>
    <mergeCell ref="B103:B105"/>
    <mergeCell ref="F103:F105"/>
    <mergeCell ref="G103:G105"/>
    <mergeCell ref="A108:A110"/>
    <mergeCell ref="B108:B110"/>
    <mergeCell ref="F108:F110"/>
    <mergeCell ref="G108:G110"/>
    <mergeCell ref="A93:A95"/>
    <mergeCell ref="B93:B95"/>
    <mergeCell ref="F93:F95"/>
    <mergeCell ref="G93:G95"/>
    <mergeCell ref="A98:A100"/>
    <mergeCell ref="B98:B100"/>
    <mergeCell ref="F98:F100"/>
    <mergeCell ref="G98:G100"/>
    <mergeCell ref="A123:A125"/>
    <mergeCell ref="B123:B125"/>
    <mergeCell ref="F123:F125"/>
    <mergeCell ref="G123:G125"/>
    <mergeCell ref="A128:A130"/>
    <mergeCell ref="B128:B130"/>
    <mergeCell ref="F128:F130"/>
    <mergeCell ref="G128:G130"/>
    <mergeCell ref="A113:A115"/>
    <mergeCell ref="B113:B115"/>
    <mergeCell ref="F113:F115"/>
    <mergeCell ref="G113:G115"/>
    <mergeCell ref="A118:A120"/>
    <mergeCell ref="B118:B120"/>
    <mergeCell ref="F118:F120"/>
    <mergeCell ref="G118:G120"/>
    <mergeCell ref="A143:A145"/>
    <mergeCell ref="B143:B145"/>
    <mergeCell ref="F143:F145"/>
    <mergeCell ref="G143:G145"/>
    <mergeCell ref="A133:A135"/>
    <mergeCell ref="B133:B135"/>
    <mergeCell ref="F133:F135"/>
    <mergeCell ref="G133:G135"/>
    <mergeCell ref="A138:A140"/>
    <mergeCell ref="B138:B140"/>
    <mergeCell ref="F138:F140"/>
    <mergeCell ref="G138:G140"/>
  </mergeCells>
  <hyperlinks>
    <hyperlink ref="C5" r:id="rId1" xr:uid="{00000000-0004-0000-0300-000000000000}"/>
    <hyperlink ref="C4" r:id="rId2" xr:uid="{633E3DA5-7087-4112-A411-ADA10CDB5877}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7"/>
  <sheetViews>
    <sheetView workbookViewId="0">
      <selection activeCell="C24" sqref="C24"/>
    </sheetView>
  </sheetViews>
  <sheetFormatPr defaultRowHeight="15" x14ac:dyDescent="0.25"/>
  <cols>
    <col min="1" max="1" width="23.7109375" style="186" customWidth="1"/>
    <col min="2" max="2" width="50.140625" style="155" customWidth="1"/>
    <col min="3" max="43" width="9.140625" style="158"/>
  </cols>
  <sheetData>
    <row r="1" spans="1:43" ht="15.75" thickBot="1" x14ac:dyDescent="0.3">
      <c r="A1" s="299" t="s">
        <v>318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1"/>
    </row>
    <row r="2" spans="1:43" ht="15.75" thickBot="1" x14ac:dyDescent="0.3">
      <c r="A2" s="302" t="s">
        <v>319</v>
      </c>
      <c r="B2" s="304" t="s">
        <v>320</v>
      </c>
      <c r="C2" s="303" t="s">
        <v>321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7"/>
    </row>
    <row r="3" spans="1:43" ht="15.75" thickBot="1" x14ac:dyDescent="0.3">
      <c r="A3" s="303"/>
      <c r="B3" s="305"/>
      <c r="C3" s="296">
        <v>1</v>
      </c>
      <c r="D3" s="297"/>
      <c r="E3" s="297"/>
      <c r="F3" s="298"/>
      <c r="G3" s="297">
        <v>2</v>
      </c>
      <c r="H3" s="297"/>
      <c r="I3" s="297"/>
      <c r="J3" s="298"/>
      <c r="K3" s="297">
        <v>3</v>
      </c>
      <c r="L3" s="297"/>
      <c r="M3" s="297"/>
      <c r="N3" s="298"/>
      <c r="O3" s="296">
        <v>4</v>
      </c>
      <c r="P3" s="297"/>
      <c r="Q3" s="297"/>
      <c r="R3" s="298"/>
      <c r="S3" s="296">
        <v>5</v>
      </c>
      <c r="T3" s="297"/>
      <c r="U3" s="297"/>
      <c r="V3" s="298"/>
      <c r="W3" s="296">
        <v>6</v>
      </c>
      <c r="X3" s="297"/>
      <c r="Y3" s="297"/>
      <c r="Z3" s="298"/>
      <c r="AA3" s="296">
        <v>7</v>
      </c>
      <c r="AB3" s="297"/>
      <c r="AC3" s="297"/>
      <c r="AD3" s="298"/>
      <c r="AE3" s="296">
        <v>8</v>
      </c>
      <c r="AF3" s="297"/>
      <c r="AG3" s="297"/>
      <c r="AH3" s="298"/>
      <c r="AI3" s="296">
        <v>9</v>
      </c>
      <c r="AJ3" s="297"/>
      <c r="AK3" s="297"/>
      <c r="AL3" s="298"/>
      <c r="AM3" s="297">
        <v>10</v>
      </c>
      <c r="AN3" s="297"/>
      <c r="AO3" s="297"/>
      <c r="AP3" s="298"/>
    </row>
    <row r="4" spans="1:43" ht="15.75" thickBot="1" x14ac:dyDescent="0.3">
      <c r="A4" s="309" t="s">
        <v>342</v>
      </c>
      <c r="B4" s="165" t="s">
        <v>322</v>
      </c>
      <c r="C4" s="223"/>
      <c r="D4" s="224"/>
      <c r="E4" s="224"/>
      <c r="F4" s="225"/>
      <c r="G4" s="166"/>
      <c r="H4" s="167"/>
      <c r="I4" s="167"/>
      <c r="J4" s="168"/>
      <c r="K4" s="166"/>
      <c r="L4" s="167"/>
      <c r="M4" s="167"/>
      <c r="N4" s="168"/>
      <c r="O4" s="169"/>
      <c r="P4" s="167"/>
      <c r="Q4" s="167"/>
      <c r="R4" s="168"/>
      <c r="S4" s="169"/>
      <c r="T4" s="167"/>
      <c r="U4" s="167"/>
      <c r="V4" s="168"/>
      <c r="W4" s="169"/>
      <c r="X4" s="167"/>
      <c r="Y4" s="167"/>
      <c r="Z4" s="168"/>
      <c r="AA4" s="169"/>
      <c r="AB4" s="167"/>
      <c r="AC4" s="167"/>
      <c r="AD4" s="168"/>
      <c r="AE4" s="169"/>
      <c r="AF4" s="167"/>
      <c r="AG4" s="167"/>
      <c r="AH4" s="168"/>
      <c r="AI4" s="169"/>
      <c r="AJ4" s="167"/>
      <c r="AK4" s="167"/>
      <c r="AL4" s="168"/>
      <c r="AM4" s="166"/>
      <c r="AN4" s="167"/>
      <c r="AO4" s="167"/>
      <c r="AP4" s="168"/>
    </row>
    <row r="5" spans="1:43" ht="15.75" thickBot="1" x14ac:dyDescent="0.3">
      <c r="A5" s="310"/>
      <c r="B5" s="170" t="str">
        <f>'PLANILHA ORÇAMENTÁRIA'!B13</f>
        <v>ADEQUAÇÃO CIVIL - PAREDES</v>
      </c>
      <c r="C5" s="171"/>
      <c r="D5" s="172"/>
      <c r="E5" s="175"/>
      <c r="F5" s="173"/>
      <c r="G5" s="174"/>
      <c r="H5" s="175"/>
      <c r="I5" s="175"/>
      <c r="J5" s="173"/>
      <c r="K5" s="176"/>
      <c r="L5" s="177"/>
      <c r="M5" s="177"/>
      <c r="N5" s="178"/>
      <c r="O5" s="179"/>
      <c r="P5" s="177"/>
      <c r="Q5" s="177"/>
      <c r="R5" s="178"/>
      <c r="S5" s="179"/>
      <c r="T5" s="177"/>
      <c r="U5" s="177"/>
      <c r="V5" s="178"/>
      <c r="W5" s="179"/>
      <c r="X5" s="177"/>
      <c r="Y5" s="177"/>
      <c r="Z5" s="178"/>
      <c r="AA5" s="179"/>
      <c r="AB5" s="177"/>
      <c r="AC5" s="177"/>
      <c r="AD5" s="178"/>
      <c r="AE5" s="179"/>
      <c r="AF5" s="177"/>
      <c r="AG5" s="177"/>
      <c r="AH5" s="178"/>
      <c r="AI5" s="179"/>
      <c r="AJ5" s="177"/>
      <c r="AK5" s="177"/>
      <c r="AL5" s="178"/>
      <c r="AM5" s="176"/>
      <c r="AN5" s="177"/>
      <c r="AO5" s="177"/>
      <c r="AP5" s="178"/>
    </row>
    <row r="6" spans="1:43" ht="15.75" thickBot="1" x14ac:dyDescent="0.3">
      <c r="A6" s="310"/>
      <c r="B6" s="170" t="str">
        <f>'PLANILHA ORÇAMENTÁRIA'!B15</f>
        <v>ADEQUAÇÃO CIVIL - FORROS</v>
      </c>
      <c r="C6" s="180"/>
      <c r="D6" s="182"/>
      <c r="E6" s="181"/>
      <c r="F6" s="229"/>
      <c r="G6" s="226"/>
      <c r="H6" s="183"/>
      <c r="I6" s="183"/>
      <c r="J6" s="184"/>
      <c r="K6" s="176"/>
      <c r="L6" s="177"/>
      <c r="M6" s="177"/>
      <c r="N6" s="178"/>
      <c r="O6" s="179"/>
      <c r="P6" s="177"/>
      <c r="Q6" s="177"/>
      <c r="R6" s="178"/>
      <c r="S6" s="179"/>
      <c r="T6" s="177"/>
      <c r="U6" s="177"/>
      <c r="V6" s="178"/>
      <c r="W6" s="179"/>
      <c r="X6" s="177"/>
      <c r="Y6" s="177"/>
      <c r="Z6" s="178"/>
      <c r="AA6" s="179"/>
      <c r="AB6" s="177"/>
      <c r="AC6" s="177"/>
      <c r="AD6" s="178"/>
      <c r="AE6" s="179"/>
      <c r="AF6" s="177"/>
      <c r="AG6" s="177"/>
      <c r="AH6" s="178"/>
      <c r="AI6" s="179"/>
      <c r="AJ6" s="177"/>
      <c r="AK6" s="177"/>
      <c r="AL6" s="178"/>
      <c r="AM6" s="176"/>
      <c r="AN6" s="177"/>
      <c r="AO6" s="177"/>
      <c r="AP6" s="178"/>
    </row>
    <row r="7" spans="1:43" ht="15.75" thickBot="1" x14ac:dyDescent="0.3">
      <c r="A7" s="311"/>
      <c r="B7" s="170" t="str">
        <f>'PLANILHA ORÇAMENTÁRIA'!B19</f>
        <v>ADEQUAÇÃO CIVIL - PINTURA</v>
      </c>
      <c r="C7" s="185"/>
      <c r="D7" s="227"/>
      <c r="E7" s="227"/>
      <c r="F7" s="228"/>
      <c r="G7" s="176"/>
      <c r="H7" s="177"/>
      <c r="I7" s="177"/>
      <c r="J7" s="178"/>
      <c r="K7" s="176"/>
      <c r="L7" s="177"/>
      <c r="M7" s="177"/>
      <c r="N7" s="178"/>
      <c r="O7" s="179"/>
      <c r="P7" s="177"/>
      <c r="Q7" s="177"/>
      <c r="R7" s="178"/>
      <c r="S7" s="179"/>
      <c r="T7" s="177"/>
      <c r="U7" s="177"/>
      <c r="V7" s="178"/>
      <c r="W7" s="179"/>
      <c r="X7" s="177"/>
      <c r="Y7" s="177"/>
      <c r="Z7" s="178"/>
      <c r="AA7" s="179"/>
      <c r="AB7" s="177"/>
      <c r="AC7" s="177"/>
      <c r="AD7" s="178"/>
      <c r="AE7" s="179"/>
      <c r="AF7" s="177"/>
      <c r="AG7" s="177"/>
      <c r="AH7" s="178"/>
      <c r="AI7" s="179"/>
      <c r="AJ7" s="177"/>
      <c r="AK7" s="177"/>
      <c r="AL7" s="178"/>
      <c r="AM7" s="176"/>
      <c r="AN7" s="177"/>
      <c r="AO7" s="177"/>
      <c r="AP7" s="178"/>
    </row>
    <row r="8" spans="1:43" ht="15.75" thickBot="1" x14ac:dyDescent="0.3"/>
    <row r="9" spans="1:43" ht="15.75" thickBot="1" x14ac:dyDescent="0.3">
      <c r="B9" s="155" t="s">
        <v>323</v>
      </c>
      <c r="AQ9" s="187" t="s">
        <v>140</v>
      </c>
    </row>
    <row r="10" spans="1:43" x14ac:dyDescent="0.25">
      <c r="A10" s="312"/>
      <c r="B10" s="294" t="str">
        <f>B4</f>
        <v>GERAL</v>
      </c>
      <c r="C10" s="291">
        <v>4</v>
      </c>
      <c r="D10" s="292"/>
      <c r="E10" s="292"/>
      <c r="F10" s="293"/>
      <c r="G10" s="291">
        <v>0</v>
      </c>
      <c r="H10" s="292"/>
      <c r="I10" s="292"/>
      <c r="J10" s="293"/>
      <c r="K10" s="291">
        <v>0</v>
      </c>
      <c r="L10" s="292"/>
      <c r="M10" s="292"/>
      <c r="N10" s="293"/>
      <c r="O10" s="291">
        <v>0</v>
      </c>
      <c r="P10" s="292"/>
      <c r="Q10" s="292"/>
      <c r="R10" s="293"/>
      <c r="S10" s="291">
        <v>0</v>
      </c>
      <c r="T10" s="292"/>
      <c r="U10" s="292"/>
      <c r="V10" s="293"/>
      <c r="W10" s="291">
        <v>0</v>
      </c>
      <c r="X10" s="292"/>
      <c r="Y10" s="292"/>
      <c r="Z10" s="293"/>
      <c r="AA10" s="291">
        <v>0</v>
      </c>
      <c r="AB10" s="292"/>
      <c r="AC10" s="292"/>
      <c r="AD10" s="293"/>
      <c r="AE10" s="291">
        <v>0</v>
      </c>
      <c r="AF10" s="292"/>
      <c r="AG10" s="292"/>
      <c r="AH10" s="293"/>
      <c r="AI10" s="291">
        <v>0</v>
      </c>
      <c r="AJ10" s="292"/>
      <c r="AK10" s="292"/>
      <c r="AL10" s="293"/>
      <c r="AM10" s="291">
        <v>0</v>
      </c>
      <c r="AN10" s="292"/>
      <c r="AO10" s="292"/>
      <c r="AP10" s="293"/>
      <c r="AQ10" s="188">
        <v>4</v>
      </c>
    </row>
    <row r="11" spans="1:43" ht="15.75" thickBot="1" x14ac:dyDescent="0.3">
      <c r="A11" s="312"/>
      <c r="B11" s="295"/>
      <c r="C11" s="288">
        <f>C10/$AQ$10</f>
        <v>1</v>
      </c>
      <c r="D11" s="289"/>
      <c r="E11" s="289"/>
      <c r="F11" s="290"/>
      <c r="G11" s="288">
        <v>0</v>
      </c>
      <c r="H11" s="289"/>
      <c r="I11" s="289"/>
      <c r="J11" s="290"/>
      <c r="K11" s="288">
        <f>K10/$AQ$10</f>
        <v>0</v>
      </c>
      <c r="L11" s="289"/>
      <c r="M11" s="289"/>
      <c r="N11" s="290"/>
      <c r="O11" s="288">
        <f>O10/$AQ$10</f>
        <v>0</v>
      </c>
      <c r="P11" s="289"/>
      <c r="Q11" s="289"/>
      <c r="R11" s="290"/>
      <c r="S11" s="288">
        <f>S10/$AQ$10</f>
        <v>0</v>
      </c>
      <c r="T11" s="289"/>
      <c r="U11" s="289"/>
      <c r="V11" s="290"/>
      <c r="W11" s="288">
        <f>W10/$AQ$10</f>
        <v>0</v>
      </c>
      <c r="X11" s="289"/>
      <c r="Y11" s="289"/>
      <c r="Z11" s="290"/>
      <c r="AA11" s="288">
        <f>AA10/$AQ$10</f>
        <v>0</v>
      </c>
      <c r="AB11" s="289"/>
      <c r="AC11" s="289"/>
      <c r="AD11" s="290"/>
      <c r="AE11" s="288">
        <f>AE10/$AQ$10</f>
        <v>0</v>
      </c>
      <c r="AF11" s="289"/>
      <c r="AG11" s="289"/>
      <c r="AH11" s="290"/>
      <c r="AI11" s="288">
        <f>AI10/$AQ$10</f>
        <v>0</v>
      </c>
      <c r="AJ11" s="289"/>
      <c r="AK11" s="289"/>
      <c r="AL11" s="290"/>
      <c r="AM11" s="288">
        <f>AM10/$AQ$10</f>
        <v>0</v>
      </c>
      <c r="AN11" s="289"/>
      <c r="AO11" s="289"/>
      <c r="AP11" s="290"/>
      <c r="AQ11" s="189">
        <f t="shared" ref="AQ11:AQ17" si="0">SUM(C11:AP11)</f>
        <v>1</v>
      </c>
    </row>
    <row r="12" spans="1:43" x14ac:dyDescent="0.25">
      <c r="A12" s="308"/>
      <c r="B12" s="294" t="str">
        <f>B5</f>
        <v>ADEQUAÇÃO CIVIL - PAREDES</v>
      </c>
      <c r="C12" s="291">
        <v>2</v>
      </c>
      <c r="D12" s="292"/>
      <c r="E12" s="292"/>
      <c r="F12" s="293"/>
      <c r="G12" s="291">
        <v>0</v>
      </c>
      <c r="H12" s="292"/>
      <c r="I12" s="292"/>
      <c r="J12" s="293"/>
      <c r="K12" s="291">
        <v>0</v>
      </c>
      <c r="L12" s="292"/>
      <c r="M12" s="292"/>
      <c r="N12" s="293"/>
      <c r="O12" s="291">
        <v>0</v>
      </c>
      <c r="P12" s="292"/>
      <c r="Q12" s="292"/>
      <c r="R12" s="293"/>
      <c r="S12" s="291">
        <v>0</v>
      </c>
      <c r="T12" s="292"/>
      <c r="U12" s="292"/>
      <c r="V12" s="293"/>
      <c r="W12" s="291">
        <v>0</v>
      </c>
      <c r="X12" s="292"/>
      <c r="Y12" s="292"/>
      <c r="Z12" s="293"/>
      <c r="AA12" s="291">
        <v>0</v>
      </c>
      <c r="AB12" s="292"/>
      <c r="AC12" s="292"/>
      <c r="AD12" s="293"/>
      <c r="AE12" s="291">
        <v>0</v>
      </c>
      <c r="AF12" s="292"/>
      <c r="AG12" s="292"/>
      <c r="AH12" s="293"/>
      <c r="AI12" s="291">
        <v>0</v>
      </c>
      <c r="AJ12" s="292"/>
      <c r="AK12" s="292"/>
      <c r="AL12" s="293"/>
      <c r="AM12" s="291">
        <v>0</v>
      </c>
      <c r="AN12" s="292"/>
      <c r="AO12" s="292"/>
      <c r="AP12" s="293"/>
      <c r="AQ12" s="188">
        <v>2</v>
      </c>
    </row>
    <row r="13" spans="1:43" ht="15.75" thickBot="1" x14ac:dyDescent="0.3">
      <c r="A13" s="308"/>
      <c r="B13" s="295"/>
      <c r="C13" s="288">
        <f>C12/$AQ$12</f>
        <v>1</v>
      </c>
      <c r="D13" s="289"/>
      <c r="E13" s="289"/>
      <c r="F13" s="290"/>
      <c r="G13" s="288">
        <f>G12/$AQ$12</f>
        <v>0</v>
      </c>
      <c r="H13" s="289"/>
      <c r="I13" s="289"/>
      <c r="J13" s="290"/>
      <c r="K13" s="288">
        <f>K12/$AQ$12</f>
        <v>0</v>
      </c>
      <c r="L13" s="289"/>
      <c r="M13" s="289"/>
      <c r="N13" s="290"/>
      <c r="O13" s="288">
        <f>O12/$AQ$12</f>
        <v>0</v>
      </c>
      <c r="P13" s="289"/>
      <c r="Q13" s="289"/>
      <c r="R13" s="290"/>
      <c r="S13" s="288">
        <f>S12/$AQ$12</f>
        <v>0</v>
      </c>
      <c r="T13" s="289"/>
      <c r="U13" s="289"/>
      <c r="V13" s="290"/>
      <c r="W13" s="288">
        <f>W12/$AQ$12</f>
        <v>0</v>
      </c>
      <c r="X13" s="289"/>
      <c r="Y13" s="289"/>
      <c r="Z13" s="290"/>
      <c r="AA13" s="288">
        <f>AA12/$AQ$12</f>
        <v>0</v>
      </c>
      <c r="AB13" s="289"/>
      <c r="AC13" s="289"/>
      <c r="AD13" s="290"/>
      <c r="AE13" s="288">
        <f>AE12/$AQ$12</f>
        <v>0</v>
      </c>
      <c r="AF13" s="289"/>
      <c r="AG13" s="289"/>
      <c r="AH13" s="290"/>
      <c r="AI13" s="288">
        <f>AI12/$AQ$12</f>
        <v>0</v>
      </c>
      <c r="AJ13" s="289"/>
      <c r="AK13" s="289"/>
      <c r="AL13" s="290"/>
      <c r="AM13" s="288">
        <f>AM12/$AQ$12</f>
        <v>0</v>
      </c>
      <c r="AN13" s="289"/>
      <c r="AO13" s="289"/>
      <c r="AP13" s="290"/>
      <c r="AQ13" s="189">
        <f t="shared" si="0"/>
        <v>1</v>
      </c>
    </row>
    <row r="14" spans="1:43" x14ac:dyDescent="0.25">
      <c r="A14" s="190"/>
      <c r="B14" s="294" t="str">
        <f>B6</f>
        <v>ADEQUAÇÃO CIVIL - FORROS</v>
      </c>
      <c r="C14" s="291">
        <v>1</v>
      </c>
      <c r="D14" s="292"/>
      <c r="E14" s="292"/>
      <c r="F14" s="293"/>
      <c r="G14" s="291">
        <v>0</v>
      </c>
      <c r="H14" s="292"/>
      <c r="I14" s="292"/>
      <c r="J14" s="293"/>
      <c r="K14" s="291">
        <v>0</v>
      </c>
      <c r="L14" s="292"/>
      <c r="M14" s="292"/>
      <c r="N14" s="293"/>
      <c r="O14" s="291">
        <v>0</v>
      </c>
      <c r="P14" s="292"/>
      <c r="Q14" s="292"/>
      <c r="R14" s="293"/>
      <c r="S14" s="291">
        <v>0</v>
      </c>
      <c r="T14" s="292"/>
      <c r="U14" s="292"/>
      <c r="V14" s="293"/>
      <c r="W14" s="291">
        <v>0</v>
      </c>
      <c r="X14" s="292"/>
      <c r="Y14" s="292"/>
      <c r="Z14" s="293"/>
      <c r="AA14" s="291">
        <v>0</v>
      </c>
      <c r="AB14" s="292"/>
      <c r="AC14" s="292"/>
      <c r="AD14" s="293"/>
      <c r="AE14" s="291">
        <v>0</v>
      </c>
      <c r="AF14" s="292"/>
      <c r="AG14" s="292"/>
      <c r="AH14" s="293"/>
      <c r="AI14" s="291">
        <v>0</v>
      </c>
      <c r="AJ14" s="292"/>
      <c r="AK14" s="292"/>
      <c r="AL14" s="293"/>
      <c r="AM14" s="291">
        <v>0</v>
      </c>
      <c r="AN14" s="292"/>
      <c r="AO14" s="292"/>
      <c r="AP14" s="293"/>
      <c r="AQ14" s="188">
        <v>1</v>
      </c>
    </row>
    <row r="15" spans="1:43" ht="15.75" thickBot="1" x14ac:dyDescent="0.3">
      <c r="A15" s="190"/>
      <c r="B15" s="295"/>
      <c r="C15" s="288">
        <f>C14/$AQ$14</f>
        <v>1</v>
      </c>
      <c r="D15" s="289"/>
      <c r="E15" s="289"/>
      <c r="F15" s="290"/>
      <c r="G15" s="288">
        <f>G14/$AQ$14</f>
        <v>0</v>
      </c>
      <c r="H15" s="289"/>
      <c r="I15" s="289"/>
      <c r="J15" s="290"/>
      <c r="K15" s="288">
        <f>K14/$AQ$14</f>
        <v>0</v>
      </c>
      <c r="L15" s="289"/>
      <c r="M15" s="289"/>
      <c r="N15" s="290"/>
      <c r="O15" s="288">
        <f>O14/$AQ$14</f>
        <v>0</v>
      </c>
      <c r="P15" s="289"/>
      <c r="Q15" s="289"/>
      <c r="R15" s="290"/>
      <c r="S15" s="288">
        <f>S14/$AQ$14</f>
        <v>0</v>
      </c>
      <c r="T15" s="289"/>
      <c r="U15" s="289"/>
      <c r="V15" s="290"/>
      <c r="W15" s="288">
        <f>W14/$AQ$14</f>
        <v>0</v>
      </c>
      <c r="X15" s="289"/>
      <c r="Y15" s="289"/>
      <c r="Z15" s="290"/>
      <c r="AA15" s="288">
        <f>AA14/$AQ$14</f>
        <v>0</v>
      </c>
      <c r="AB15" s="289"/>
      <c r="AC15" s="289"/>
      <c r="AD15" s="290"/>
      <c r="AE15" s="288">
        <f>AE14/$AQ$14</f>
        <v>0</v>
      </c>
      <c r="AF15" s="289"/>
      <c r="AG15" s="289"/>
      <c r="AH15" s="290"/>
      <c r="AI15" s="288">
        <f>AI14/$AQ$14</f>
        <v>0</v>
      </c>
      <c r="AJ15" s="289"/>
      <c r="AK15" s="289"/>
      <c r="AL15" s="290"/>
      <c r="AM15" s="288">
        <f>AM14/$AQ$14</f>
        <v>0</v>
      </c>
      <c r="AN15" s="289"/>
      <c r="AO15" s="289"/>
      <c r="AP15" s="290"/>
      <c r="AQ15" s="189">
        <f t="shared" si="0"/>
        <v>1</v>
      </c>
    </row>
    <row r="16" spans="1:43" x14ac:dyDescent="0.25">
      <c r="A16" s="191"/>
      <c r="B16" s="294" t="str">
        <f>B7</f>
        <v>ADEQUAÇÃO CIVIL - PINTURA</v>
      </c>
      <c r="C16" s="291">
        <v>3</v>
      </c>
      <c r="D16" s="292"/>
      <c r="E16" s="292"/>
      <c r="F16" s="293"/>
      <c r="G16" s="291">
        <v>0</v>
      </c>
      <c r="H16" s="292"/>
      <c r="I16" s="292"/>
      <c r="J16" s="293"/>
      <c r="K16" s="291">
        <v>0</v>
      </c>
      <c r="L16" s="292"/>
      <c r="M16" s="292"/>
      <c r="N16" s="293"/>
      <c r="O16" s="291">
        <v>0</v>
      </c>
      <c r="P16" s="292"/>
      <c r="Q16" s="292"/>
      <c r="R16" s="293"/>
      <c r="S16" s="291">
        <v>0</v>
      </c>
      <c r="T16" s="292"/>
      <c r="U16" s="292"/>
      <c r="V16" s="293"/>
      <c r="W16" s="291">
        <v>0</v>
      </c>
      <c r="X16" s="292"/>
      <c r="Y16" s="292"/>
      <c r="Z16" s="293"/>
      <c r="AA16" s="291">
        <v>0</v>
      </c>
      <c r="AB16" s="292"/>
      <c r="AC16" s="292"/>
      <c r="AD16" s="293"/>
      <c r="AE16" s="291">
        <v>0</v>
      </c>
      <c r="AF16" s="292"/>
      <c r="AG16" s="292"/>
      <c r="AH16" s="293"/>
      <c r="AI16" s="291">
        <v>0</v>
      </c>
      <c r="AJ16" s="292"/>
      <c r="AK16" s="292"/>
      <c r="AL16" s="293"/>
      <c r="AM16" s="291">
        <v>0</v>
      </c>
      <c r="AN16" s="292"/>
      <c r="AO16" s="292"/>
      <c r="AP16" s="293"/>
      <c r="AQ16" s="188">
        <v>3</v>
      </c>
    </row>
    <row r="17" spans="1:43" ht="15.75" thickBot="1" x14ac:dyDescent="0.3">
      <c r="A17" s="191"/>
      <c r="B17" s="295"/>
      <c r="C17" s="288">
        <f>C16/$AQ$16</f>
        <v>1</v>
      </c>
      <c r="D17" s="289"/>
      <c r="E17" s="289"/>
      <c r="F17" s="290"/>
      <c r="G17" s="288">
        <f>G16/$AQ$16</f>
        <v>0</v>
      </c>
      <c r="H17" s="289"/>
      <c r="I17" s="289"/>
      <c r="J17" s="290"/>
      <c r="K17" s="288">
        <f>K16/$AQ$16</f>
        <v>0</v>
      </c>
      <c r="L17" s="289"/>
      <c r="M17" s="289"/>
      <c r="N17" s="290"/>
      <c r="O17" s="288">
        <f>O16/$AQ$16</f>
        <v>0</v>
      </c>
      <c r="P17" s="289"/>
      <c r="Q17" s="289"/>
      <c r="R17" s="290"/>
      <c r="S17" s="288">
        <f>S16/$AQ$16</f>
        <v>0</v>
      </c>
      <c r="T17" s="289"/>
      <c r="U17" s="289"/>
      <c r="V17" s="290"/>
      <c r="W17" s="288">
        <f>W16/$AQ$16</f>
        <v>0</v>
      </c>
      <c r="X17" s="289"/>
      <c r="Y17" s="289"/>
      <c r="Z17" s="290"/>
      <c r="AA17" s="288">
        <f>AA16/$AQ$16</f>
        <v>0</v>
      </c>
      <c r="AB17" s="289"/>
      <c r="AC17" s="289"/>
      <c r="AD17" s="290"/>
      <c r="AE17" s="288">
        <f>AE16/$AQ$16</f>
        <v>0</v>
      </c>
      <c r="AF17" s="289"/>
      <c r="AG17" s="289"/>
      <c r="AH17" s="290"/>
      <c r="AI17" s="288">
        <f>AI16/$AQ$16</f>
        <v>0</v>
      </c>
      <c r="AJ17" s="289"/>
      <c r="AK17" s="289"/>
      <c r="AL17" s="290"/>
      <c r="AM17" s="288">
        <f>AM16/$AQ$16</f>
        <v>0</v>
      </c>
      <c r="AN17" s="289"/>
      <c r="AO17" s="289"/>
      <c r="AP17" s="290"/>
      <c r="AQ17" s="189">
        <f t="shared" si="0"/>
        <v>1</v>
      </c>
    </row>
  </sheetData>
  <mergeCells count="101">
    <mergeCell ref="A12:A13"/>
    <mergeCell ref="B12:B13"/>
    <mergeCell ref="C12:F12"/>
    <mergeCell ref="G12:J12"/>
    <mergeCell ref="A4:A7"/>
    <mergeCell ref="S3:V3"/>
    <mergeCell ref="W3:Z3"/>
    <mergeCell ref="AA3:AD3"/>
    <mergeCell ref="AE3:AH3"/>
    <mergeCell ref="A10:A11"/>
    <mergeCell ref="B10:B11"/>
    <mergeCell ref="C10:F10"/>
    <mergeCell ref="G10:J10"/>
    <mergeCell ref="K10:N10"/>
    <mergeCell ref="O10:R10"/>
    <mergeCell ref="C11:F11"/>
    <mergeCell ref="G11:J11"/>
    <mergeCell ref="K11:N11"/>
    <mergeCell ref="O11:R11"/>
    <mergeCell ref="S11:V11"/>
    <mergeCell ref="W11:Z11"/>
    <mergeCell ref="AA11:AD11"/>
    <mergeCell ref="AE11:AH11"/>
    <mergeCell ref="C13:F13"/>
    <mergeCell ref="AI3:AL3"/>
    <mergeCell ref="AM3:AP3"/>
    <mergeCell ref="A1:AP1"/>
    <mergeCell ref="A2:A3"/>
    <mergeCell ref="B2:B3"/>
    <mergeCell ref="C2:AP2"/>
    <mergeCell ref="C3:F3"/>
    <mergeCell ref="G3:J3"/>
    <mergeCell ref="K3:N3"/>
    <mergeCell ref="O3:R3"/>
    <mergeCell ref="AI11:AL11"/>
    <mergeCell ref="AM11:AP11"/>
    <mergeCell ref="S10:V10"/>
    <mergeCell ref="W10:Z10"/>
    <mergeCell ref="AA10:AD10"/>
    <mergeCell ref="AE10:AH10"/>
    <mergeCell ref="AI10:AL10"/>
    <mergeCell ref="AM10:AP10"/>
    <mergeCell ref="AI12:AL12"/>
    <mergeCell ref="AM12:AP12"/>
    <mergeCell ref="K13:N13"/>
    <mergeCell ref="O13:R13"/>
    <mergeCell ref="S13:V13"/>
    <mergeCell ref="W13:Z13"/>
    <mergeCell ref="AA13:AD13"/>
    <mergeCell ref="AE13:AH13"/>
    <mergeCell ref="K12:N12"/>
    <mergeCell ref="O12:R12"/>
    <mergeCell ref="S12:V12"/>
    <mergeCell ref="W12:Z12"/>
    <mergeCell ref="AA12:AD12"/>
    <mergeCell ref="AE12:AH12"/>
    <mergeCell ref="AI13:AL13"/>
    <mergeCell ref="AM13:AP13"/>
    <mergeCell ref="B14:B15"/>
    <mergeCell ref="C14:F14"/>
    <mergeCell ref="G14:J14"/>
    <mergeCell ref="K14:N14"/>
    <mergeCell ref="O14:R14"/>
    <mergeCell ref="S14:V14"/>
    <mergeCell ref="W14:Z14"/>
    <mergeCell ref="AA14:AD14"/>
    <mergeCell ref="AE14:AH14"/>
    <mergeCell ref="AI14:AL14"/>
    <mergeCell ref="AM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G13:J13"/>
    <mergeCell ref="B16:B17"/>
    <mergeCell ref="C16:F16"/>
    <mergeCell ref="G16:J16"/>
    <mergeCell ref="K16:N16"/>
    <mergeCell ref="O16:R16"/>
    <mergeCell ref="S16:V16"/>
    <mergeCell ref="W16:Z16"/>
    <mergeCell ref="AA17:AD17"/>
    <mergeCell ref="AE17:AH17"/>
    <mergeCell ref="AI17:AL17"/>
    <mergeCell ref="AM17:AP17"/>
    <mergeCell ref="AA16:AD16"/>
    <mergeCell ref="AE16:AH16"/>
    <mergeCell ref="AI16:AL16"/>
    <mergeCell ref="AM16:AP16"/>
    <mergeCell ref="C17:F17"/>
    <mergeCell ref="G17:J17"/>
    <mergeCell ref="K17:N17"/>
    <mergeCell ref="O17:R17"/>
    <mergeCell ref="S17:V17"/>
    <mergeCell ref="W17:Z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7"/>
  <sheetViews>
    <sheetView workbookViewId="0">
      <selection activeCell="C16" sqref="C16:C17"/>
    </sheetView>
  </sheetViews>
  <sheetFormatPr defaultRowHeight="15" x14ac:dyDescent="0.25"/>
  <cols>
    <col min="1" max="1" width="5.28515625" style="158" bestFit="1" customWidth="1"/>
    <col min="2" max="2" width="27.28515625" style="158" customWidth="1"/>
    <col min="3" max="3" width="10.5703125" style="158" bestFit="1" customWidth="1"/>
    <col min="4" max="4" width="10.42578125" style="158" bestFit="1" customWidth="1"/>
    <col min="5" max="5" width="9.140625" style="158"/>
    <col min="6" max="6" width="10.28515625" style="158" bestFit="1" customWidth="1"/>
    <col min="7" max="15" width="11.28515625" style="158" bestFit="1" customWidth="1"/>
    <col min="16" max="16" width="9.140625" style="158"/>
    <col min="17" max="17" width="12.5703125" style="158" bestFit="1" customWidth="1"/>
  </cols>
  <sheetData>
    <row r="1" spans="1:20" ht="15.75" thickBot="1" x14ac:dyDescent="0.3">
      <c r="A1" s="325" t="s">
        <v>324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7"/>
    </row>
    <row r="2" spans="1:20" ht="15.75" thickBot="1" x14ac:dyDescent="0.3">
      <c r="A2" s="192" t="s">
        <v>132</v>
      </c>
      <c r="B2" s="193" t="s">
        <v>133</v>
      </c>
      <c r="C2" s="193" t="s">
        <v>325</v>
      </c>
      <c r="D2" s="194" t="s">
        <v>326</v>
      </c>
      <c r="E2" s="195"/>
      <c r="F2" s="196" t="s">
        <v>327</v>
      </c>
      <c r="G2" s="197" t="s">
        <v>328</v>
      </c>
      <c r="H2" s="197" t="s">
        <v>329</v>
      </c>
      <c r="I2" s="197" t="s">
        <v>330</v>
      </c>
      <c r="J2" s="197" t="s">
        <v>331</v>
      </c>
      <c r="K2" s="197" t="s">
        <v>332</v>
      </c>
      <c r="L2" s="197" t="s">
        <v>333</v>
      </c>
      <c r="M2" s="197" t="s">
        <v>334</v>
      </c>
      <c r="N2" s="197" t="s">
        <v>335</v>
      </c>
      <c r="O2" s="198" t="s">
        <v>336</v>
      </c>
      <c r="P2" s="195"/>
      <c r="Q2" s="199" t="s">
        <v>337</v>
      </c>
    </row>
    <row r="3" spans="1:20" ht="15.75" thickBot="1" x14ac:dyDescent="0.3"/>
    <row r="4" spans="1:20" x14ac:dyDescent="0.25">
      <c r="A4" s="313">
        <v>1</v>
      </c>
      <c r="B4" s="316" t="str">
        <f>'PLANILHA ORÇAMENTÁRIA'!B13</f>
        <v>ADEQUAÇÃO CIVIL - PAREDES</v>
      </c>
      <c r="C4" s="319">
        <f>'PLANILHA ORÇAMENTÁRIA'!C30</f>
        <v>176.7139038</v>
      </c>
      <c r="D4" s="322">
        <f>C4/$C$14</f>
        <v>6.8520603103848741E-3</v>
      </c>
      <c r="F4" s="200"/>
      <c r="G4" s="200"/>
      <c r="H4" s="200"/>
      <c r="I4" s="200"/>
      <c r="J4" s="200"/>
      <c r="K4" s="200"/>
      <c r="L4" s="200"/>
      <c r="M4" s="200"/>
      <c r="N4" s="200"/>
      <c r="O4" s="201"/>
      <c r="Q4" s="202"/>
      <c r="T4" s="203"/>
    </row>
    <row r="5" spans="1:20" x14ac:dyDescent="0.25">
      <c r="A5" s="314"/>
      <c r="B5" s="317"/>
      <c r="C5" s="320"/>
      <c r="D5" s="323"/>
      <c r="F5" s="204">
        <v>1</v>
      </c>
      <c r="G5" s="204">
        <v>0</v>
      </c>
      <c r="H5" s="204">
        <v>0</v>
      </c>
      <c r="I5" s="204">
        <v>0</v>
      </c>
      <c r="J5" s="204">
        <v>0</v>
      </c>
      <c r="K5" s="204">
        <v>0</v>
      </c>
      <c r="L5" s="204">
        <v>0</v>
      </c>
      <c r="M5" s="204">
        <v>0</v>
      </c>
      <c r="N5" s="204">
        <v>0</v>
      </c>
      <c r="O5" s="205">
        <v>0</v>
      </c>
      <c r="Q5" s="206">
        <f>SUM(F5:O5)</f>
        <v>1</v>
      </c>
      <c r="T5" s="203"/>
    </row>
    <row r="6" spans="1:20" ht="15.75" thickBot="1" x14ac:dyDescent="0.3">
      <c r="A6" s="315"/>
      <c r="B6" s="318"/>
      <c r="C6" s="321"/>
      <c r="D6" s="324"/>
      <c r="F6" s="207">
        <f>$C$4*F5</f>
        <v>176.7139038</v>
      </c>
      <c r="G6" s="207">
        <f>$C$4*G5</f>
        <v>0</v>
      </c>
      <c r="H6" s="207">
        <f t="shared" ref="H6:O6" si="0">$C$5*H5</f>
        <v>0</v>
      </c>
      <c r="I6" s="207">
        <f t="shared" si="0"/>
        <v>0</v>
      </c>
      <c r="J6" s="207">
        <f t="shared" si="0"/>
        <v>0</v>
      </c>
      <c r="K6" s="207">
        <f t="shared" si="0"/>
        <v>0</v>
      </c>
      <c r="L6" s="207">
        <f t="shared" si="0"/>
        <v>0</v>
      </c>
      <c r="M6" s="207">
        <f t="shared" si="0"/>
        <v>0</v>
      </c>
      <c r="N6" s="207">
        <f t="shared" si="0"/>
        <v>0</v>
      </c>
      <c r="O6" s="207">
        <f t="shared" si="0"/>
        <v>0</v>
      </c>
      <c r="Q6" s="208">
        <f>SUM(F6:O6)</f>
        <v>176.7139038</v>
      </c>
      <c r="T6" s="203"/>
    </row>
    <row r="7" spans="1:20" ht="15" customHeight="1" x14ac:dyDescent="0.25">
      <c r="A7" s="313">
        <v>2</v>
      </c>
      <c r="B7" s="316" t="str">
        <f>'PLANILHA ORÇAMENTÁRIA'!B15</f>
        <v>ADEQUAÇÃO CIVIL - FORROS</v>
      </c>
      <c r="C7" s="319">
        <f>'PLANILHA ORÇAMENTÁRIA'!C31</f>
        <v>1210.767085</v>
      </c>
      <c r="D7" s="322">
        <f>C7/$C$14</f>
        <v>4.6947347717689256E-2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Q7" s="210"/>
      <c r="T7" s="203"/>
    </row>
    <row r="8" spans="1:20" x14ac:dyDescent="0.25">
      <c r="A8" s="314"/>
      <c r="B8" s="317"/>
      <c r="C8" s="320"/>
      <c r="D8" s="323"/>
      <c r="F8" s="204">
        <v>1</v>
      </c>
      <c r="G8" s="204">
        <v>0</v>
      </c>
      <c r="H8" s="204">
        <v>0</v>
      </c>
      <c r="I8" s="204">
        <v>0</v>
      </c>
      <c r="J8" s="204">
        <v>0</v>
      </c>
      <c r="K8" s="204">
        <v>0</v>
      </c>
      <c r="L8" s="204">
        <v>0</v>
      </c>
      <c r="M8" s="204">
        <v>0</v>
      </c>
      <c r="N8" s="204">
        <v>0</v>
      </c>
      <c r="O8" s="205">
        <v>0</v>
      </c>
      <c r="Q8" s="206">
        <f>SUM(F8:O8)</f>
        <v>1</v>
      </c>
      <c r="T8" s="203"/>
    </row>
    <row r="9" spans="1:20" ht="15.75" thickBot="1" x14ac:dyDescent="0.3">
      <c r="A9" s="315"/>
      <c r="B9" s="318"/>
      <c r="C9" s="321"/>
      <c r="D9" s="324"/>
      <c r="F9" s="207">
        <f t="shared" ref="F9:O9" si="1">$C$7*F8</f>
        <v>1210.767085</v>
      </c>
      <c r="G9" s="207">
        <f t="shared" si="1"/>
        <v>0</v>
      </c>
      <c r="H9" s="207">
        <f t="shared" si="1"/>
        <v>0</v>
      </c>
      <c r="I9" s="207">
        <f t="shared" si="1"/>
        <v>0</v>
      </c>
      <c r="J9" s="207">
        <f t="shared" si="1"/>
        <v>0</v>
      </c>
      <c r="K9" s="207">
        <f t="shared" si="1"/>
        <v>0</v>
      </c>
      <c r="L9" s="207">
        <f t="shared" si="1"/>
        <v>0</v>
      </c>
      <c r="M9" s="207">
        <f t="shared" si="1"/>
        <v>0</v>
      </c>
      <c r="N9" s="207">
        <f t="shared" si="1"/>
        <v>0</v>
      </c>
      <c r="O9" s="207">
        <f t="shared" si="1"/>
        <v>0</v>
      </c>
      <c r="P9" s="211"/>
      <c r="Q9" s="208">
        <f>SUM(F9:O9)</f>
        <v>1210.767085</v>
      </c>
      <c r="T9" s="203"/>
    </row>
    <row r="10" spans="1:20" ht="15" customHeight="1" x14ac:dyDescent="0.25">
      <c r="A10" s="313">
        <v>3</v>
      </c>
      <c r="B10" s="316" t="str">
        <f>'PLANILHA ORÇAMENTÁRIA'!B19</f>
        <v>ADEQUAÇÃO CIVIL - PINTURA</v>
      </c>
      <c r="C10" s="319">
        <f>'PLANILHA ORÇAMENTÁRIA'!C32</f>
        <v>24402.412239690006</v>
      </c>
      <c r="D10" s="322">
        <f>C10/$C$14</f>
        <v>0.94620059197192585</v>
      </c>
      <c r="F10" s="209"/>
      <c r="G10" s="209"/>
      <c r="H10" s="209"/>
      <c r="I10" s="209"/>
      <c r="J10" s="209"/>
      <c r="K10" s="209"/>
      <c r="L10" s="209"/>
      <c r="M10" s="209"/>
      <c r="N10" s="209"/>
      <c r="O10" s="212"/>
      <c r="Q10" s="210"/>
      <c r="T10" s="203"/>
    </row>
    <row r="11" spans="1:20" x14ac:dyDescent="0.25">
      <c r="A11" s="314"/>
      <c r="B11" s="317"/>
      <c r="C11" s="320"/>
      <c r="D11" s="323"/>
      <c r="F11" s="204">
        <v>1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04">
        <v>0</v>
      </c>
      <c r="O11" s="205">
        <v>0</v>
      </c>
      <c r="Q11" s="206">
        <f>SUM(F11:O11)</f>
        <v>1</v>
      </c>
      <c r="T11" s="203"/>
    </row>
    <row r="12" spans="1:20" ht="15.75" thickBot="1" x14ac:dyDescent="0.3">
      <c r="A12" s="315"/>
      <c r="B12" s="318"/>
      <c r="C12" s="321"/>
      <c r="D12" s="324"/>
      <c r="F12" s="213">
        <f t="shared" ref="F12:O12" si="2">$C$10*F11</f>
        <v>24402.412239690006</v>
      </c>
      <c r="G12" s="213">
        <f t="shared" si="2"/>
        <v>0</v>
      </c>
      <c r="H12" s="213">
        <f t="shared" si="2"/>
        <v>0</v>
      </c>
      <c r="I12" s="213">
        <f t="shared" si="2"/>
        <v>0</v>
      </c>
      <c r="J12" s="213">
        <f t="shared" si="2"/>
        <v>0</v>
      </c>
      <c r="K12" s="213">
        <f t="shared" si="2"/>
        <v>0</v>
      </c>
      <c r="L12" s="213">
        <f t="shared" si="2"/>
        <v>0</v>
      </c>
      <c r="M12" s="213">
        <f t="shared" si="2"/>
        <v>0</v>
      </c>
      <c r="N12" s="213">
        <f t="shared" si="2"/>
        <v>0</v>
      </c>
      <c r="O12" s="213">
        <f t="shared" si="2"/>
        <v>0</v>
      </c>
      <c r="Q12" s="214">
        <f>SUM(F12:O12)</f>
        <v>24402.412239690006</v>
      </c>
      <c r="T12" s="203"/>
    </row>
    <row r="13" spans="1:20" ht="15.75" thickBot="1" x14ac:dyDescent="0.3"/>
    <row r="14" spans="1:20" x14ac:dyDescent="0.25">
      <c r="A14" s="313"/>
      <c r="B14" s="328" t="s">
        <v>338</v>
      </c>
      <c r="C14" s="319">
        <f>SUM(C4:C12)</f>
        <v>25789.893228490007</v>
      </c>
      <c r="D14" s="215" t="s">
        <v>339</v>
      </c>
      <c r="F14" s="216">
        <f t="shared" ref="F14:O14" si="3">F15/$C$14</f>
        <v>1</v>
      </c>
      <c r="G14" s="216">
        <f t="shared" si="3"/>
        <v>0</v>
      </c>
      <c r="H14" s="216">
        <f t="shared" si="3"/>
        <v>0</v>
      </c>
      <c r="I14" s="216">
        <f t="shared" si="3"/>
        <v>0</v>
      </c>
      <c r="J14" s="216">
        <f t="shared" si="3"/>
        <v>0</v>
      </c>
      <c r="K14" s="216">
        <f t="shared" si="3"/>
        <v>0</v>
      </c>
      <c r="L14" s="216">
        <f t="shared" si="3"/>
        <v>0</v>
      </c>
      <c r="M14" s="216">
        <f t="shared" si="3"/>
        <v>0</v>
      </c>
      <c r="N14" s="216">
        <f t="shared" si="3"/>
        <v>0</v>
      </c>
      <c r="O14" s="216">
        <f t="shared" si="3"/>
        <v>0</v>
      </c>
      <c r="Q14" s="217">
        <f>SUM(F14:O14)</f>
        <v>1</v>
      </c>
    </row>
    <row r="15" spans="1:20" ht="15.75" thickBot="1" x14ac:dyDescent="0.3">
      <c r="A15" s="315"/>
      <c r="B15" s="329"/>
      <c r="C15" s="330"/>
      <c r="D15" s="218" t="s">
        <v>340</v>
      </c>
      <c r="F15" s="219">
        <f>F6+F9+F12</f>
        <v>25789.893228490007</v>
      </c>
      <c r="G15" s="219">
        <f t="shared" ref="G15:O15" si="4">G6+G9+G12</f>
        <v>0</v>
      </c>
      <c r="H15" s="219">
        <f t="shared" si="4"/>
        <v>0</v>
      </c>
      <c r="I15" s="219">
        <f t="shared" si="4"/>
        <v>0</v>
      </c>
      <c r="J15" s="219">
        <f t="shared" si="4"/>
        <v>0</v>
      </c>
      <c r="K15" s="219">
        <f t="shared" si="4"/>
        <v>0</v>
      </c>
      <c r="L15" s="219">
        <f t="shared" si="4"/>
        <v>0</v>
      </c>
      <c r="M15" s="219">
        <f t="shared" si="4"/>
        <v>0</v>
      </c>
      <c r="N15" s="219">
        <f t="shared" si="4"/>
        <v>0</v>
      </c>
      <c r="O15" s="219">
        <f t="shared" si="4"/>
        <v>0</v>
      </c>
      <c r="Q15" s="220">
        <f>SUM(F15:O15)</f>
        <v>25789.893228490007</v>
      </c>
    </row>
    <row r="16" spans="1:20" x14ac:dyDescent="0.25">
      <c r="A16" s="313"/>
      <c r="B16" s="328" t="s">
        <v>341</v>
      </c>
      <c r="C16" s="319">
        <f>C14</f>
        <v>25789.893228490007</v>
      </c>
      <c r="D16" s="215" t="s">
        <v>339</v>
      </c>
      <c r="F16" s="221">
        <f>F14</f>
        <v>1</v>
      </c>
      <c r="G16" s="221">
        <v>0</v>
      </c>
      <c r="H16" s="221">
        <v>0</v>
      </c>
      <c r="I16" s="221">
        <v>0</v>
      </c>
      <c r="J16" s="221">
        <v>0</v>
      </c>
      <c r="K16" s="221">
        <v>0</v>
      </c>
      <c r="L16" s="221">
        <v>0</v>
      </c>
      <c r="M16" s="221">
        <v>0</v>
      </c>
      <c r="N16" s="221">
        <v>0</v>
      </c>
      <c r="O16" s="221">
        <v>0</v>
      </c>
    </row>
    <row r="17" spans="1:15" ht="15.75" thickBot="1" x14ac:dyDescent="0.3">
      <c r="A17" s="315"/>
      <c r="B17" s="329"/>
      <c r="C17" s="330"/>
      <c r="D17" s="218" t="s">
        <v>340</v>
      </c>
      <c r="F17" s="222">
        <f>F15</f>
        <v>25789.893228490007</v>
      </c>
      <c r="G17" s="222">
        <v>0</v>
      </c>
      <c r="H17" s="222">
        <v>0</v>
      </c>
      <c r="I17" s="222">
        <v>0</v>
      </c>
      <c r="J17" s="222">
        <v>0</v>
      </c>
      <c r="K17" s="222">
        <v>0</v>
      </c>
      <c r="L17" s="222">
        <v>0</v>
      </c>
      <c r="M17" s="222">
        <v>0</v>
      </c>
      <c r="N17" s="222">
        <v>0</v>
      </c>
      <c r="O17" s="222">
        <v>0</v>
      </c>
    </row>
  </sheetData>
  <mergeCells count="19">
    <mergeCell ref="A16:A17"/>
    <mergeCell ref="B16:B17"/>
    <mergeCell ref="C16:C17"/>
    <mergeCell ref="B10:B12"/>
    <mergeCell ref="C10:C12"/>
    <mergeCell ref="A10:A12"/>
    <mergeCell ref="A14:A15"/>
    <mergeCell ref="B14:B15"/>
    <mergeCell ref="C14:C15"/>
    <mergeCell ref="A1:Q1"/>
    <mergeCell ref="A4:A6"/>
    <mergeCell ref="B4:B6"/>
    <mergeCell ref="C4:C6"/>
    <mergeCell ref="D4:D6"/>
    <mergeCell ref="A7:A9"/>
    <mergeCell ref="B7:B9"/>
    <mergeCell ref="C7:C9"/>
    <mergeCell ref="D10:D12"/>
    <mergeCell ref="D7:D9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1"/>
  <sheetViews>
    <sheetView workbookViewId="0">
      <selection activeCell="B38" sqref="B38:F38"/>
    </sheetView>
  </sheetViews>
  <sheetFormatPr defaultRowHeight="15" x14ac:dyDescent="0.25"/>
  <cols>
    <col min="6" max="6" width="18" customWidth="1"/>
    <col min="8" max="8" width="12" customWidth="1"/>
  </cols>
  <sheetData>
    <row r="1" spans="1:10" s="73" customFormat="1" ht="12.75" x14ac:dyDescent="0.25">
      <c r="A1" s="332"/>
      <c r="B1" s="333"/>
      <c r="C1" s="333"/>
      <c r="D1" s="333"/>
      <c r="E1" s="333"/>
      <c r="F1" s="333"/>
      <c r="G1" s="333"/>
      <c r="H1" s="334"/>
      <c r="I1" s="71"/>
      <c r="J1" s="72"/>
    </row>
    <row r="2" spans="1:10" s="73" customFormat="1" ht="12.75" x14ac:dyDescent="0.2">
      <c r="A2" s="335" t="s">
        <v>201</v>
      </c>
      <c r="B2" s="336"/>
      <c r="C2" s="336"/>
      <c r="D2" s="336"/>
      <c r="E2" s="336"/>
      <c r="F2" s="336"/>
      <c r="G2" s="336"/>
      <c r="H2" s="337"/>
      <c r="I2" s="71"/>
      <c r="J2" s="72"/>
    </row>
    <row r="3" spans="1:10" s="73" customFormat="1" ht="12.75" x14ac:dyDescent="0.2">
      <c r="A3" s="74"/>
      <c r="B3" s="75"/>
      <c r="C3" s="75"/>
      <c r="D3" s="75"/>
      <c r="E3" s="75"/>
      <c r="F3" s="75"/>
      <c r="G3" s="75"/>
      <c r="H3" s="76"/>
      <c r="I3" s="71"/>
      <c r="J3" s="72"/>
    </row>
    <row r="4" spans="1:10" s="73" customFormat="1" ht="12.75" x14ac:dyDescent="0.2">
      <c r="A4" s="77" t="s">
        <v>202</v>
      </c>
      <c r="B4" s="78"/>
      <c r="C4" s="78"/>
      <c r="D4" s="78"/>
      <c r="E4" s="75"/>
      <c r="F4" s="75"/>
      <c r="G4" s="75"/>
      <c r="H4" s="79" t="s">
        <v>203</v>
      </c>
      <c r="I4" s="71"/>
      <c r="J4" s="72"/>
    </row>
    <row r="5" spans="1:10" s="73" customFormat="1" ht="15.75" thickBot="1" x14ac:dyDescent="0.3">
      <c r="A5" s="80"/>
      <c r="B5" s="72"/>
      <c r="C5" s="81"/>
      <c r="D5" s="82"/>
      <c r="E5" s="82"/>
      <c r="F5" s="82"/>
      <c r="G5" s="83"/>
      <c r="H5" s="84"/>
      <c r="I5" s="71"/>
      <c r="J5" s="72"/>
    </row>
    <row r="6" spans="1:10" ht="15.75" thickBot="1" x14ac:dyDescent="0.3">
      <c r="A6" s="338" t="s">
        <v>204</v>
      </c>
      <c r="B6" s="339"/>
      <c r="C6" s="339"/>
      <c r="D6" s="339"/>
      <c r="E6" s="339"/>
      <c r="F6" s="339"/>
      <c r="G6" s="339"/>
      <c r="H6" s="340"/>
    </row>
    <row r="7" spans="1:10" ht="15.75" thickBot="1" x14ac:dyDescent="0.3">
      <c r="A7" s="85"/>
      <c r="B7" s="86"/>
      <c r="C7" s="86"/>
      <c r="D7" s="86"/>
      <c r="E7" s="86"/>
      <c r="F7" s="86"/>
      <c r="G7" s="86"/>
      <c r="H7" s="87"/>
    </row>
    <row r="8" spans="1:10" s="90" customFormat="1" ht="26.25" thickBot="1" x14ac:dyDescent="0.3">
      <c r="A8" s="88" t="s">
        <v>135</v>
      </c>
      <c r="B8" s="341" t="s">
        <v>133</v>
      </c>
      <c r="C8" s="342"/>
      <c r="D8" s="342"/>
      <c r="E8" s="342"/>
      <c r="F8" s="343"/>
      <c r="G8" s="89" t="s">
        <v>205</v>
      </c>
      <c r="H8" s="89" t="s">
        <v>206</v>
      </c>
    </row>
    <row r="9" spans="1:10" ht="15.75" thickBot="1" x14ac:dyDescent="0.3">
      <c r="A9" s="85"/>
      <c r="B9" s="86"/>
      <c r="C9" s="86"/>
      <c r="D9" s="86"/>
      <c r="E9" s="86"/>
      <c r="F9" s="86"/>
      <c r="G9" s="86"/>
      <c r="H9" s="87"/>
    </row>
    <row r="10" spans="1:10" ht="15.75" thickBot="1" x14ac:dyDescent="0.3">
      <c r="A10" s="344" t="s">
        <v>207</v>
      </c>
      <c r="B10" s="345"/>
      <c r="C10" s="345"/>
      <c r="D10" s="345"/>
      <c r="E10" s="345"/>
      <c r="F10" s="345"/>
      <c r="G10" s="345"/>
      <c r="H10" s="346"/>
    </row>
    <row r="11" spans="1:10" ht="15.75" thickBot="1" x14ac:dyDescent="0.3">
      <c r="A11" s="91" t="s">
        <v>208</v>
      </c>
      <c r="B11" s="347" t="s">
        <v>209</v>
      </c>
      <c r="C11" s="348"/>
      <c r="D11" s="348"/>
      <c r="E11" s="348"/>
      <c r="F11" s="349"/>
      <c r="G11" s="92">
        <v>0</v>
      </c>
      <c r="H11" s="92">
        <v>0</v>
      </c>
    </row>
    <row r="12" spans="1:10" ht="15.75" thickBot="1" x14ac:dyDescent="0.3">
      <c r="A12" s="91" t="s">
        <v>210</v>
      </c>
      <c r="B12" s="331" t="s">
        <v>211</v>
      </c>
      <c r="C12" s="331"/>
      <c r="D12" s="331"/>
      <c r="E12" s="331"/>
      <c r="F12" s="331"/>
      <c r="G12" s="92">
        <v>1.5</v>
      </c>
      <c r="H12" s="92">
        <v>1.5</v>
      </c>
    </row>
    <row r="13" spans="1:10" ht="15.75" thickBot="1" x14ac:dyDescent="0.3">
      <c r="A13" s="91" t="s">
        <v>212</v>
      </c>
      <c r="B13" s="331" t="s">
        <v>213</v>
      </c>
      <c r="C13" s="331"/>
      <c r="D13" s="331"/>
      <c r="E13" s="331"/>
      <c r="F13" s="331"/>
      <c r="G13" s="92">
        <v>1</v>
      </c>
      <c r="H13" s="92">
        <v>1</v>
      </c>
    </row>
    <row r="14" spans="1:10" ht="15.75" thickBot="1" x14ac:dyDescent="0.3">
      <c r="A14" s="91" t="s">
        <v>214</v>
      </c>
      <c r="B14" s="331" t="s">
        <v>215</v>
      </c>
      <c r="C14" s="331"/>
      <c r="D14" s="331"/>
      <c r="E14" s="331"/>
      <c r="F14" s="331"/>
      <c r="G14" s="92">
        <v>0.2</v>
      </c>
      <c r="H14" s="92">
        <v>0.2</v>
      </c>
    </row>
    <row r="15" spans="1:10" ht="15.75" thickBot="1" x14ac:dyDescent="0.3">
      <c r="A15" s="91" t="s">
        <v>216</v>
      </c>
      <c r="B15" s="331" t="s">
        <v>217</v>
      </c>
      <c r="C15" s="331"/>
      <c r="D15" s="331"/>
      <c r="E15" s="331"/>
      <c r="F15" s="331"/>
      <c r="G15" s="92">
        <v>0.6</v>
      </c>
      <c r="H15" s="92">
        <v>0.6</v>
      </c>
    </row>
    <row r="16" spans="1:10" ht="15.75" thickBot="1" x14ac:dyDescent="0.3">
      <c r="A16" s="91" t="s">
        <v>218</v>
      </c>
      <c r="B16" s="331" t="s">
        <v>219</v>
      </c>
      <c r="C16" s="331"/>
      <c r="D16" s="331"/>
      <c r="E16" s="331"/>
      <c r="F16" s="331"/>
      <c r="G16" s="92">
        <v>2.5</v>
      </c>
      <c r="H16" s="92">
        <v>2.5</v>
      </c>
    </row>
    <row r="17" spans="1:11" ht="15.75" thickBot="1" x14ac:dyDescent="0.3">
      <c r="A17" s="91" t="s">
        <v>220</v>
      </c>
      <c r="B17" s="331" t="s">
        <v>221</v>
      </c>
      <c r="C17" s="331"/>
      <c r="D17" s="331"/>
      <c r="E17" s="331"/>
      <c r="F17" s="331"/>
      <c r="G17" s="92">
        <v>3</v>
      </c>
      <c r="H17" s="92">
        <v>3</v>
      </c>
    </row>
    <row r="18" spans="1:11" ht="15.75" thickBot="1" x14ac:dyDescent="0.3">
      <c r="A18" s="91" t="s">
        <v>222</v>
      </c>
      <c r="B18" s="331" t="s">
        <v>223</v>
      </c>
      <c r="C18" s="331"/>
      <c r="D18" s="331"/>
      <c r="E18" s="331"/>
      <c r="F18" s="331"/>
      <c r="G18" s="92">
        <v>8</v>
      </c>
      <c r="H18" s="92">
        <v>8</v>
      </c>
    </row>
    <row r="19" spans="1:11" ht="15.75" thickBot="1" x14ac:dyDescent="0.3">
      <c r="A19" s="91" t="s">
        <v>224</v>
      </c>
      <c r="B19" s="347" t="s">
        <v>225</v>
      </c>
      <c r="C19" s="348"/>
      <c r="D19" s="348"/>
      <c r="E19" s="348"/>
      <c r="F19" s="349"/>
      <c r="G19" s="92">
        <v>1</v>
      </c>
      <c r="H19" s="92">
        <v>1</v>
      </c>
      <c r="J19" s="10"/>
      <c r="K19" s="10"/>
    </row>
    <row r="20" spans="1:11" s="95" customFormat="1" ht="15.75" thickBot="1" x14ac:dyDescent="0.3">
      <c r="A20" s="93" t="s">
        <v>226</v>
      </c>
      <c r="B20" s="350" t="s">
        <v>227</v>
      </c>
      <c r="C20" s="351"/>
      <c r="D20" s="351"/>
      <c r="E20" s="351"/>
      <c r="F20" s="352"/>
      <c r="G20" s="94">
        <v>17.8</v>
      </c>
      <c r="H20" s="94">
        <v>17.8</v>
      </c>
      <c r="J20" s="96"/>
      <c r="K20" s="96"/>
    </row>
    <row r="21" spans="1:11" ht="15.75" thickBot="1" x14ac:dyDescent="0.3">
      <c r="A21" s="97"/>
      <c r="B21" s="98"/>
      <c r="C21" s="98"/>
      <c r="D21" s="98"/>
      <c r="E21" s="98"/>
      <c r="F21" s="98"/>
      <c r="G21" s="98"/>
      <c r="H21" s="99"/>
    </row>
    <row r="22" spans="1:11" ht="15.75" thickBot="1" x14ac:dyDescent="0.3">
      <c r="A22" s="344" t="s">
        <v>228</v>
      </c>
      <c r="B22" s="345"/>
      <c r="C22" s="345"/>
      <c r="D22" s="345"/>
      <c r="E22" s="345"/>
      <c r="F22" s="345"/>
      <c r="G22" s="345"/>
      <c r="H22" s="346"/>
    </row>
    <row r="23" spans="1:11" ht="15.75" thickBot="1" x14ac:dyDescent="0.3">
      <c r="A23" s="91" t="s">
        <v>229</v>
      </c>
      <c r="B23" s="347" t="s">
        <v>230</v>
      </c>
      <c r="C23" s="348"/>
      <c r="D23" s="348"/>
      <c r="E23" s="348"/>
      <c r="F23" s="349"/>
      <c r="G23" s="92">
        <v>17.940000000000001</v>
      </c>
      <c r="H23" s="92" t="s">
        <v>231</v>
      </c>
      <c r="J23" s="10"/>
      <c r="K23" s="10"/>
    </row>
    <row r="24" spans="1:11" ht="15.75" thickBot="1" x14ac:dyDescent="0.3">
      <c r="A24" s="91" t="s">
        <v>232</v>
      </c>
      <c r="B24" s="331" t="s">
        <v>233</v>
      </c>
      <c r="C24" s="331"/>
      <c r="D24" s="331"/>
      <c r="E24" s="331"/>
      <c r="F24" s="331"/>
      <c r="G24" s="92">
        <v>3.98</v>
      </c>
      <c r="H24" s="92" t="s">
        <v>231</v>
      </c>
    </row>
    <row r="25" spans="1:11" ht="15.75" thickBot="1" x14ac:dyDescent="0.3">
      <c r="A25" s="91" t="s">
        <v>234</v>
      </c>
      <c r="B25" s="331" t="s">
        <v>235</v>
      </c>
      <c r="C25" s="331"/>
      <c r="D25" s="331"/>
      <c r="E25" s="331"/>
      <c r="F25" s="331"/>
      <c r="G25" s="92">
        <v>0.93</v>
      </c>
      <c r="H25" s="92">
        <v>0.71</v>
      </c>
    </row>
    <row r="26" spans="1:11" ht="15.75" thickBot="1" x14ac:dyDescent="0.3">
      <c r="A26" s="91" t="s">
        <v>236</v>
      </c>
      <c r="B26" s="331" t="s">
        <v>237</v>
      </c>
      <c r="C26" s="331"/>
      <c r="D26" s="331"/>
      <c r="E26" s="331"/>
      <c r="F26" s="331"/>
      <c r="G26" s="92">
        <v>10.88</v>
      </c>
      <c r="H26" s="92">
        <v>8.33</v>
      </c>
    </row>
    <row r="27" spans="1:11" ht="15.75" thickBot="1" x14ac:dyDescent="0.3">
      <c r="A27" s="91" t="s">
        <v>238</v>
      </c>
      <c r="B27" s="331" t="s">
        <v>239</v>
      </c>
      <c r="C27" s="331"/>
      <c r="D27" s="331"/>
      <c r="E27" s="331"/>
      <c r="F27" s="331"/>
      <c r="G27" s="92">
        <v>7.0000000000000007E-2</v>
      </c>
      <c r="H27" s="92">
        <v>0.06</v>
      </c>
    </row>
    <row r="28" spans="1:11" ht="15.75" thickBot="1" x14ac:dyDescent="0.3">
      <c r="A28" s="91" t="s">
        <v>240</v>
      </c>
      <c r="B28" s="331" t="s">
        <v>241</v>
      </c>
      <c r="C28" s="331"/>
      <c r="D28" s="331"/>
      <c r="E28" s="331"/>
      <c r="F28" s="331"/>
      <c r="G28" s="92">
        <v>0.73</v>
      </c>
      <c r="H28" s="92">
        <v>0.56000000000000005</v>
      </c>
    </row>
    <row r="29" spans="1:11" ht="15.75" thickBot="1" x14ac:dyDescent="0.3">
      <c r="A29" s="91" t="s">
        <v>242</v>
      </c>
      <c r="B29" s="331" t="s">
        <v>243</v>
      </c>
      <c r="C29" s="331"/>
      <c r="D29" s="331"/>
      <c r="E29" s="331"/>
      <c r="F29" s="331"/>
      <c r="G29" s="92">
        <v>1.81</v>
      </c>
      <c r="H29" s="92" t="s">
        <v>231</v>
      </c>
    </row>
    <row r="30" spans="1:11" ht="15.75" thickBot="1" x14ac:dyDescent="0.3">
      <c r="A30" s="91" t="s">
        <v>244</v>
      </c>
      <c r="B30" s="331" t="s">
        <v>245</v>
      </c>
      <c r="C30" s="331"/>
      <c r="D30" s="331"/>
      <c r="E30" s="331"/>
      <c r="F30" s="331"/>
      <c r="G30" s="92">
        <v>0.11</v>
      </c>
      <c r="H30" s="92">
        <v>0.09</v>
      </c>
    </row>
    <row r="31" spans="1:11" ht="15.75" thickBot="1" x14ac:dyDescent="0.3">
      <c r="A31" s="91" t="s">
        <v>246</v>
      </c>
      <c r="B31" s="347" t="s">
        <v>247</v>
      </c>
      <c r="C31" s="348"/>
      <c r="D31" s="348"/>
      <c r="E31" s="348"/>
      <c r="F31" s="349"/>
      <c r="G31" s="92">
        <v>9.1</v>
      </c>
      <c r="H31" s="92">
        <v>6.97</v>
      </c>
    </row>
    <row r="32" spans="1:11" ht="15.75" thickBot="1" x14ac:dyDescent="0.3">
      <c r="A32" s="91" t="s">
        <v>248</v>
      </c>
      <c r="B32" s="347" t="s">
        <v>249</v>
      </c>
      <c r="C32" s="348"/>
      <c r="D32" s="348"/>
      <c r="E32" s="348"/>
      <c r="F32" s="349"/>
      <c r="G32" s="92">
        <v>0.03</v>
      </c>
      <c r="H32" s="92">
        <v>0.02</v>
      </c>
    </row>
    <row r="33" spans="1:11" s="95" customFormat="1" ht="15.75" thickBot="1" x14ac:dyDescent="0.3">
      <c r="A33" s="93" t="s">
        <v>250</v>
      </c>
      <c r="B33" s="350" t="s">
        <v>251</v>
      </c>
      <c r="C33" s="351"/>
      <c r="D33" s="351"/>
      <c r="E33" s="351"/>
      <c r="F33" s="352"/>
      <c r="G33" s="94">
        <v>45.58</v>
      </c>
      <c r="H33" s="94">
        <v>16.739999999999998</v>
      </c>
    </row>
    <row r="34" spans="1:11" ht="15.75" thickBot="1" x14ac:dyDescent="0.3">
      <c r="A34" s="97"/>
      <c r="B34" s="98"/>
      <c r="C34" s="98"/>
      <c r="D34" s="98"/>
      <c r="E34" s="98"/>
      <c r="F34" s="98"/>
      <c r="G34" s="98"/>
      <c r="H34" s="99"/>
    </row>
    <row r="35" spans="1:11" ht="15.75" thickBot="1" x14ac:dyDescent="0.3">
      <c r="A35" s="344" t="s">
        <v>252</v>
      </c>
      <c r="B35" s="345"/>
      <c r="C35" s="345"/>
      <c r="D35" s="345"/>
      <c r="E35" s="345"/>
      <c r="F35" s="345"/>
      <c r="G35" s="345"/>
      <c r="H35" s="346"/>
      <c r="J35" s="10"/>
      <c r="K35" s="10"/>
    </row>
    <row r="36" spans="1:11" ht="15.75" thickBot="1" x14ac:dyDescent="0.3">
      <c r="A36" s="91" t="s">
        <v>253</v>
      </c>
      <c r="B36" s="347" t="s">
        <v>254</v>
      </c>
      <c r="C36" s="348"/>
      <c r="D36" s="348"/>
      <c r="E36" s="348"/>
      <c r="F36" s="349"/>
      <c r="G36" s="92">
        <v>5.65</v>
      </c>
      <c r="H36" s="92">
        <v>4.33</v>
      </c>
    </row>
    <row r="37" spans="1:11" ht="15.75" thickBot="1" x14ac:dyDescent="0.3">
      <c r="A37" s="91" t="s">
        <v>255</v>
      </c>
      <c r="B37" s="331" t="s">
        <v>256</v>
      </c>
      <c r="C37" s="331"/>
      <c r="D37" s="331"/>
      <c r="E37" s="331"/>
      <c r="F37" s="331"/>
      <c r="G37" s="92">
        <v>0.13</v>
      </c>
      <c r="H37" s="92">
        <v>0.1</v>
      </c>
    </row>
    <row r="38" spans="1:11" ht="15.75" thickBot="1" x14ac:dyDescent="0.3">
      <c r="A38" s="91" t="s">
        <v>257</v>
      </c>
      <c r="B38" s="331" t="s">
        <v>258</v>
      </c>
      <c r="C38" s="331"/>
      <c r="D38" s="331"/>
      <c r="E38" s="331"/>
      <c r="F38" s="331"/>
      <c r="G38" s="92">
        <v>4.4400000000000004</v>
      </c>
      <c r="H38" s="92">
        <v>3.4</v>
      </c>
    </row>
    <row r="39" spans="1:11" ht="15.75" thickBot="1" x14ac:dyDescent="0.3">
      <c r="A39" s="91" t="s">
        <v>259</v>
      </c>
      <c r="B39" s="331" t="s">
        <v>260</v>
      </c>
      <c r="C39" s="331"/>
      <c r="D39" s="331"/>
      <c r="E39" s="331"/>
      <c r="F39" s="331"/>
      <c r="G39" s="92">
        <v>4.92</v>
      </c>
      <c r="H39" s="92">
        <v>3.77</v>
      </c>
    </row>
    <row r="40" spans="1:11" ht="15.75" thickBot="1" x14ac:dyDescent="0.3">
      <c r="A40" s="91" t="s">
        <v>261</v>
      </c>
      <c r="B40" s="347" t="s">
        <v>262</v>
      </c>
      <c r="C40" s="348"/>
      <c r="D40" s="348"/>
      <c r="E40" s="348"/>
      <c r="F40" s="349"/>
      <c r="G40" s="92">
        <v>0.48</v>
      </c>
      <c r="H40" s="92">
        <v>0.36</v>
      </c>
    </row>
    <row r="41" spans="1:11" s="95" customFormat="1" ht="15.75" thickBot="1" x14ac:dyDescent="0.3">
      <c r="A41" s="93" t="s">
        <v>263</v>
      </c>
      <c r="B41" s="350" t="s">
        <v>264</v>
      </c>
      <c r="C41" s="351"/>
      <c r="D41" s="351"/>
      <c r="E41" s="351"/>
      <c r="F41" s="352"/>
      <c r="G41" s="94">
        <v>15.62</v>
      </c>
      <c r="H41" s="94">
        <v>11.96</v>
      </c>
    </row>
    <row r="42" spans="1:11" ht="15.75" thickBot="1" x14ac:dyDescent="0.3">
      <c r="A42" s="97"/>
      <c r="B42" s="98"/>
      <c r="C42" s="98"/>
      <c r="D42" s="98"/>
      <c r="E42" s="98"/>
      <c r="F42" s="98"/>
      <c r="G42" s="98"/>
      <c r="H42" s="99"/>
    </row>
    <row r="43" spans="1:11" ht="15.75" thickBot="1" x14ac:dyDescent="0.3">
      <c r="A43" s="344" t="s">
        <v>265</v>
      </c>
      <c r="B43" s="345"/>
      <c r="C43" s="345"/>
      <c r="D43" s="345"/>
      <c r="E43" s="345"/>
      <c r="F43" s="345"/>
      <c r="G43" s="345"/>
      <c r="H43" s="346"/>
    </row>
    <row r="44" spans="1:11" ht="15.75" thickBot="1" x14ac:dyDescent="0.3">
      <c r="A44" s="91" t="s">
        <v>266</v>
      </c>
      <c r="B44" s="353" t="s">
        <v>267</v>
      </c>
      <c r="C44" s="331"/>
      <c r="D44" s="331"/>
      <c r="E44" s="331"/>
      <c r="F44" s="354"/>
      <c r="G44" s="92">
        <v>8.11</v>
      </c>
      <c r="H44" s="92">
        <v>2.98</v>
      </c>
      <c r="J44" s="10"/>
      <c r="K44" s="10"/>
    </row>
    <row r="45" spans="1:11" x14ac:dyDescent="0.25">
      <c r="A45" s="360" t="s">
        <v>268</v>
      </c>
      <c r="B45" s="353" t="s">
        <v>269</v>
      </c>
      <c r="C45" s="331"/>
      <c r="D45" s="331"/>
      <c r="E45" s="331"/>
      <c r="F45" s="354"/>
      <c r="G45" s="362">
        <v>0.48</v>
      </c>
      <c r="H45" s="362">
        <v>0.36</v>
      </c>
    </row>
    <row r="46" spans="1:11" ht="15.75" thickBot="1" x14ac:dyDescent="0.3">
      <c r="A46" s="361"/>
      <c r="B46" s="364" t="s">
        <v>270</v>
      </c>
      <c r="C46" s="365"/>
      <c r="D46" s="365"/>
      <c r="E46" s="365"/>
      <c r="F46" s="366"/>
      <c r="G46" s="363"/>
      <c r="H46" s="363"/>
    </row>
    <row r="47" spans="1:11" s="95" customFormat="1" ht="15.75" thickBot="1" x14ac:dyDescent="0.3">
      <c r="A47" s="93" t="s">
        <v>271</v>
      </c>
      <c r="B47" s="350" t="s">
        <v>272</v>
      </c>
      <c r="C47" s="351"/>
      <c r="D47" s="351"/>
      <c r="E47" s="351"/>
      <c r="F47" s="352"/>
      <c r="G47" s="94">
        <v>8.59</v>
      </c>
      <c r="H47" s="94">
        <v>3.34</v>
      </c>
    </row>
    <row r="48" spans="1:11" ht="15.75" thickBot="1" x14ac:dyDescent="0.3">
      <c r="A48" s="97"/>
      <c r="B48" s="98"/>
      <c r="C48" s="98"/>
      <c r="D48" s="98"/>
      <c r="E48" s="98"/>
      <c r="F48" s="98"/>
      <c r="G48" s="98"/>
      <c r="H48" s="99"/>
    </row>
    <row r="49" spans="1:8" ht="16.5" thickBot="1" x14ac:dyDescent="0.3">
      <c r="A49" s="355" t="s">
        <v>273</v>
      </c>
      <c r="B49" s="356"/>
      <c r="C49" s="356"/>
      <c r="D49" s="356"/>
      <c r="E49" s="356"/>
      <c r="F49" s="356"/>
      <c r="G49" s="100">
        <v>87.59</v>
      </c>
      <c r="H49" s="100">
        <v>49.84</v>
      </c>
    </row>
    <row r="50" spans="1:8" x14ac:dyDescent="0.25">
      <c r="A50" s="101"/>
      <c r="H50" s="102"/>
    </row>
    <row r="51" spans="1:8" ht="15.75" thickBot="1" x14ac:dyDescent="0.3">
      <c r="A51" s="357" t="s">
        <v>274</v>
      </c>
      <c r="B51" s="358"/>
      <c r="C51" s="358"/>
      <c r="D51" s="358"/>
      <c r="E51" s="358"/>
      <c r="F51" s="358"/>
      <c r="G51" s="358"/>
      <c r="H51" s="359"/>
    </row>
  </sheetData>
  <mergeCells count="44">
    <mergeCell ref="A49:F49"/>
    <mergeCell ref="A51:H51"/>
    <mergeCell ref="A45:A46"/>
    <mergeCell ref="B45:F45"/>
    <mergeCell ref="G45:G46"/>
    <mergeCell ref="H45:H46"/>
    <mergeCell ref="B46:F46"/>
    <mergeCell ref="B47:F47"/>
    <mergeCell ref="B44:F44"/>
    <mergeCell ref="B31:F31"/>
    <mergeCell ref="B32:F32"/>
    <mergeCell ref="B33:F33"/>
    <mergeCell ref="A35:H35"/>
    <mergeCell ref="B36:F36"/>
    <mergeCell ref="B37:F37"/>
    <mergeCell ref="B38:F38"/>
    <mergeCell ref="B39:F39"/>
    <mergeCell ref="B40:F40"/>
    <mergeCell ref="B41:F41"/>
    <mergeCell ref="A43:H43"/>
    <mergeCell ref="B30:F30"/>
    <mergeCell ref="B18:F18"/>
    <mergeCell ref="B19:F19"/>
    <mergeCell ref="B20:F20"/>
    <mergeCell ref="A22:H22"/>
    <mergeCell ref="B23:F23"/>
    <mergeCell ref="B24:F24"/>
    <mergeCell ref="B25:F25"/>
    <mergeCell ref="B26:F26"/>
    <mergeCell ref="B27:F27"/>
    <mergeCell ref="B28:F28"/>
    <mergeCell ref="B29:F29"/>
    <mergeCell ref="B17:F17"/>
    <mergeCell ref="A1:H1"/>
    <mergeCell ref="A2:H2"/>
    <mergeCell ref="A6:H6"/>
    <mergeCell ref="B8:F8"/>
    <mergeCell ref="A10:H10"/>
    <mergeCell ref="B11:F11"/>
    <mergeCell ref="B12:F12"/>
    <mergeCell ref="B13:F13"/>
    <mergeCell ref="B14:F14"/>
    <mergeCell ref="B15:F15"/>
    <mergeCell ref="B16:F16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5:I33"/>
  <sheetViews>
    <sheetView workbookViewId="0">
      <selection activeCell="E31" sqref="E31"/>
    </sheetView>
  </sheetViews>
  <sheetFormatPr defaultRowHeight="15" x14ac:dyDescent="0.25"/>
  <cols>
    <col min="2" max="2" width="43.5703125" customWidth="1"/>
    <col min="3" max="3" width="32.42578125" customWidth="1"/>
    <col min="4" max="4" width="15" bestFit="1" customWidth="1"/>
    <col min="5" max="5" width="24.85546875" bestFit="1" customWidth="1"/>
    <col min="6" max="6" width="33.140625" bestFit="1" customWidth="1"/>
    <col min="7" max="7" width="16.140625" bestFit="1" customWidth="1"/>
    <col min="8" max="8" width="19.7109375" customWidth="1"/>
    <col min="9" max="9" width="13.28515625" bestFit="1" customWidth="1"/>
  </cols>
  <sheetData>
    <row r="5" spans="2:8" x14ac:dyDescent="0.25">
      <c r="B5" s="367" t="s">
        <v>7</v>
      </c>
      <c r="C5" s="367"/>
      <c r="D5" s="367"/>
      <c r="E5" s="367"/>
      <c r="F5" s="367"/>
      <c r="G5" s="367"/>
      <c r="H5" s="367"/>
    </row>
    <row r="6" spans="2:8" x14ac:dyDescent="0.25">
      <c r="B6" s="3" t="s">
        <v>14</v>
      </c>
      <c r="C6" s="3" t="s">
        <v>13</v>
      </c>
      <c r="D6" s="3" t="s">
        <v>23</v>
      </c>
      <c r="E6" s="3" t="s">
        <v>12</v>
      </c>
      <c r="F6" s="3" t="s">
        <v>15</v>
      </c>
      <c r="G6" s="3" t="s">
        <v>11</v>
      </c>
      <c r="H6" s="3" t="s">
        <v>22</v>
      </c>
    </row>
    <row r="7" spans="2:8" x14ac:dyDescent="0.25">
      <c r="B7" s="1"/>
      <c r="C7" s="1" t="s">
        <v>0</v>
      </c>
      <c r="D7" s="6">
        <v>11.48</v>
      </c>
      <c r="E7" s="1">
        <v>14.34</v>
      </c>
      <c r="F7" s="2">
        <v>2.6</v>
      </c>
      <c r="G7" s="2">
        <f>-(0.8*2.1)-(1.45*0.95)</f>
        <v>-3.0575000000000001</v>
      </c>
      <c r="H7" s="7">
        <f>(E7*F7)+G7</f>
        <v>34.226500000000001</v>
      </c>
    </row>
    <row r="8" spans="2:8" x14ac:dyDescent="0.25">
      <c r="B8" s="1"/>
      <c r="C8" s="1" t="s">
        <v>1</v>
      </c>
      <c r="D8" s="6">
        <v>13.79</v>
      </c>
      <c r="E8" s="1">
        <v>15.03</v>
      </c>
      <c r="F8" s="2">
        <v>2.5</v>
      </c>
      <c r="G8" s="2">
        <f>-(0.8*2.1)-(1.45*0.95)</f>
        <v>-3.0575000000000001</v>
      </c>
      <c r="H8" s="7">
        <f t="shared" ref="H8:H21" si="0">(E8*F8)+G8</f>
        <v>34.517499999999998</v>
      </c>
    </row>
    <row r="9" spans="2:8" x14ac:dyDescent="0.25">
      <c r="B9" s="1"/>
      <c r="C9" s="1" t="s">
        <v>2</v>
      </c>
      <c r="D9" s="6">
        <v>14.09</v>
      </c>
      <c r="E9" s="1">
        <v>15.17</v>
      </c>
      <c r="F9" s="2">
        <v>2.5</v>
      </c>
      <c r="G9" s="2">
        <f>-(0.8*2.1)-(1.45*0.95)</f>
        <v>-3.0575000000000001</v>
      </c>
      <c r="H9" s="7">
        <f t="shared" si="0"/>
        <v>34.8675</v>
      </c>
    </row>
    <row r="10" spans="2:8" x14ac:dyDescent="0.25">
      <c r="B10" s="1"/>
      <c r="C10" s="1" t="s">
        <v>3</v>
      </c>
      <c r="D10" s="6">
        <v>13.73</v>
      </c>
      <c r="E10" s="1">
        <v>16.04</v>
      </c>
      <c r="F10" s="2">
        <v>2.5</v>
      </c>
      <c r="G10" s="2">
        <f>-(0.8*2.1)-(1.45*0.95)-(1.6*1.05)</f>
        <v>-4.7375000000000007</v>
      </c>
      <c r="H10" s="7">
        <f t="shared" si="0"/>
        <v>35.362499999999997</v>
      </c>
    </row>
    <row r="11" spans="2:8" x14ac:dyDescent="0.25">
      <c r="B11" s="1" t="s">
        <v>5</v>
      </c>
      <c r="C11" s="1" t="s">
        <v>4</v>
      </c>
      <c r="D11" s="6">
        <v>1.86</v>
      </c>
      <c r="E11" s="4" t="s">
        <v>6</v>
      </c>
      <c r="F11" s="2">
        <v>2.37</v>
      </c>
      <c r="G11" s="4" t="s">
        <v>6</v>
      </c>
      <c r="H11" s="8" t="s">
        <v>6</v>
      </c>
    </row>
    <row r="12" spans="2:8" x14ac:dyDescent="0.25">
      <c r="B12" s="1" t="s">
        <v>9</v>
      </c>
      <c r="C12" s="1" t="s">
        <v>8</v>
      </c>
      <c r="D12" s="6">
        <v>8.23</v>
      </c>
      <c r="E12" s="1">
        <v>5.89</v>
      </c>
      <c r="F12" s="2">
        <v>2.5</v>
      </c>
      <c r="G12" s="4" t="s">
        <v>6</v>
      </c>
      <c r="H12" s="7">
        <f>(E12*F12)</f>
        <v>14.725</v>
      </c>
    </row>
    <row r="13" spans="2:8" x14ac:dyDescent="0.25">
      <c r="B13" s="1" t="s">
        <v>5</v>
      </c>
      <c r="C13" s="1" t="s">
        <v>10</v>
      </c>
      <c r="D13" s="6">
        <v>1.77</v>
      </c>
      <c r="E13" s="4" t="s">
        <v>6</v>
      </c>
      <c r="F13" s="2">
        <v>2.37</v>
      </c>
      <c r="G13" s="4" t="s">
        <v>6</v>
      </c>
      <c r="H13" s="8" t="s">
        <v>6</v>
      </c>
    </row>
    <row r="14" spans="2:8" x14ac:dyDescent="0.25">
      <c r="B14" s="1" t="s">
        <v>5</v>
      </c>
      <c r="C14" s="1" t="s">
        <v>10</v>
      </c>
      <c r="D14" s="6">
        <v>1.81</v>
      </c>
      <c r="E14" s="4" t="s">
        <v>6</v>
      </c>
      <c r="F14" s="2">
        <v>2.37</v>
      </c>
      <c r="G14" s="4" t="s">
        <v>6</v>
      </c>
      <c r="H14" s="8" t="s">
        <v>6</v>
      </c>
    </row>
    <row r="15" spans="2:8" x14ac:dyDescent="0.25">
      <c r="B15" s="1"/>
      <c r="C15" s="1" t="s">
        <v>16</v>
      </c>
      <c r="D15" s="6">
        <v>9.18</v>
      </c>
      <c r="E15" s="1">
        <v>12.12</v>
      </c>
      <c r="F15" s="2">
        <v>2.5</v>
      </c>
      <c r="G15" s="2">
        <f>-(0.8*2.1)</f>
        <v>-1.6800000000000002</v>
      </c>
      <c r="H15" s="7">
        <f t="shared" si="0"/>
        <v>28.619999999999997</v>
      </c>
    </row>
    <row r="16" spans="2:8" x14ac:dyDescent="0.25">
      <c r="B16" s="1"/>
      <c r="C16" s="1" t="s">
        <v>17</v>
      </c>
      <c r="D16" s="6">
        <v>9.2799999999999994</v>
      </c>
      <c r="E16" s="1">
        <v>12.21</v>
      </c>
      <c r="F16" s="2">
        <v>2.5</v>
      </c>
      <c r="G16" s="2">
        <f>-(0.8*2.1)</f>
        <v>-1.6800000000000002</v>
      </c>
      <c r="H16" s="7">
        <f t="shared" si="0"/>
        <v>28.845000000000002</v>
      </c>
    </row>
    <row r="17" spans="2:9" x14ac:dyDescent="0.25">
      <c r="B17" s="1"/>
      <c r="C17" s="1" t="s">
        <v>17</v>
      </c>
      <c r="D17" s="6">
        <v>9.4600000000000009</v>
      </c>
      <c r="E17" s="1">
        <v>12.3</v>
      </c>
      <c r="F17" s="2">
        <v>2.5</v>
      </c>
      <c r="G17" s="2">
        <f>-(0.8*2.1)-(2.55*1.1)</f>
        <v>-4.4850000000000003</v>
      </c>
      <c r="H17" s="7">
        <f t="shared" si="0"/>
        <v>26.265000000000001</v>
      </c>
    </row>
    <row r="18" spans="2:9" x14ac:dyDescent="0.25">
      <c r="B18" s="1"/>
      <c r="C18" s="1" t="s">
        <v>18</v>
      </c>
      <c r="D18" s="6">
        <v>51.86</v>
      </c>
      <c r="E18" s="1">
        <v>30.03</v>
      </c>
      <c r="F18" s="2">
        <v>2.5</v>
      </c>
      <c r="G18" s="2">
        <f>-(0.9*2.1)-(3*(1.45*0.95))</f>
        <v>-6.0225000000000009</v>
      </c>
      <c r="H18" s="7">
        <f t="shared" si="0"/>
        <v>69.052500000000009</v>
      </c>
    </row>
    <row r="19" spans="2:9" x14ac:dyDescent="0.25">
      <c r="B19" s="1"/>
      <c r="C19" s="1" t="s">
        <v>19</v>
      </c>
      <c r="D19" s="6">
        <v>30.06</v>
      </c>
      <c r="E19" s="1">
        <v>24.2</v>
      </c>
      <c r="F19" s="2">
        <v>2.5</v>
      </c>
      <c r="G19" s="2">
        <f>-(0.8*2.1)-(0.9*2.1)-(2*(1.45*0.95))-(1.45*2.1)</f>
        <v>-9.370000000000001</v>
      </c>
      <c r="H19" s="7">
        <f t="shared" si="0"/>
        <v>51.129999999999995</v>
      </c>
    </row>
    <row r="20" spans="2:9" x14ac:dyDescent="0.25">
      <c r="B20" s="1"/>
      <c r="C20" s="1" t="s">
        <v>20</v>
      </c>
      <c r="D20" s="6">
        <v>2.59</v>
      </c>
      <c r="E20" s="1">
        <v>6.45</v>
      </c>
      <c r="F20" s="2">
        <v>2.5</v>
      </c>
      <c r="G20" s="1">
        <f>-(1.45*2.1)-(0.9*2.1)</f>
        <v>-4.9350000000000005</v>
      </c>
      <c r="H20" s="7">
        <f t="shared" si="0"/>
        <v>11.19</v>
      </c>
    </row>
    <row r="21" spans="2:9" x14ac:dyDescent="0.25">
      <c r="B21" s="1"/>
      <c r="C21" s="1" t="s">
        <v>21</v>
      </c>
      <c r="D21" s="6">
        <v>66.59</v>
      </c>
      <c r="E21" s="1">
        <v>51.9</v>
      </c>
      <c r="F21" s="2">
        <v>2.5</v>
      </c>
      <c r="G21" s="1">
        <f>-(10*(0.8*2.1))-(1.6*1.05)-(2*(0.6*2.1))</f>
        <v>-21</v>
      </c>
      <c r="H21" s="7">
        <f t="shared" si="0"/>
        <v>108.75</v>
      </c>
    </row>
    <row r="25" spans="2:9" x14ac:dyDescent="0.25">
      <c r="C25" t="s">
        <v>24</v>
      </c>
      <c r="E25" s="5" t="s">
        <v>30</v>
      </c>
      <c r="F25" s="5" t="s">
        <v>31</v>
      </c>
    </row>
    <row r="26" spans="2:9" ht="15.75" x14ac:dyDescent="0.25">
      <c r="C26" t="s">
        <v>25</v>
      </c>
      <c r="E26" t="s">
        <v>26</v>
      </c>
      <c r="F26" t="s">
        <v>35</v>
      </c>
      <c r="G26" s="9" t="s">
        <v>33</v>
      </c>
    </row>
    <row r="27" spans="2:9" ht="15.75" x14ac:dyDescent="0.25">
      <c r="C27" t="s">
        <v>37</v>
      </c>
      <c r="E27" t="s">
        <v>27</v>
      </c>
      <c r="F27" t="s">
        <v>34</v>
      </c>
      <c r="G27" s="9" t="s">
        <v>36</v>
      </c>
    </row>
    <row r="28" spans="2:9" x14ac:dyDescent="0.25">
      <c r="E28" t="s">
        <v>28</v>
      </c>
    </row>
    <row r="29" spans="2:9" x14ac:dyDescent="0.25">
      <c r="E29" t="s">
        <v>32</v>
      </c>
    </row>
    <row r="30" spans="2:9" x14ac:dyDescent="0.25">
      <c r="E30" t="s">
        <v>279</v>
      </c>
    </row>
    <row r="31" spans="2:9" x14ac:dyDescent="0.25">
      <c r="D31" s="5"/>
      <c r="E31" t="s">
        <v>29</v>
      </c>
      <c r="F31" s="5"/>
      <c r="H31" s="5"/>
      <c r="I31" s="5"/>
    </row>
    <row r="32" spans="2:9" x14ac:dyDescent="0.25">
      <c r="H32" s="11"/>
    </row>
    <row r="33" spans="8:8" x14ac:dyDescent="0.25">
      <c r="H33" s="11"/>
    </row>
  </sheetData>
  <mergeCells count="1">
    <mergeCell ref="B5:H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PLANILHA ORÇAMENTÁRIA</vt:lpstr>
      <vt:lpstr>BDI</vt:lpstr>
      <vt:lpstr>COMPOSIÇÕES</vt:lpstr>
      <vt:lpstr>COTAÇÕES </vt:lpstr>
      <vt:lpstr>CRONOGRAMA EST.</vt:lpstr>
      <vt:lpstr>CRONOGRAMA FÍSICO-F.EST</vt:lpstr>
      <vt:lpstr>ENCARGOS SOCIAIS</vt:lpstr>
      <vt:lpstr>LEVANTAMENTO QUANTITATIVO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Aparecida Liberato</dc:creator>
  <cp:lastModifiedBy>Juliano Gessele</cp:lastModifiedBy>
  <dcterms:created xsi:type="dcterms:W3CDTF">2022-05-26T21:33:47Z</dcterms:created>
  <dcterms:modified xsi:type="dcterms:W3CDTF">2023-07-06T18:37:55Z</dcterms:modified>
</cp:coreProperties>
</file>