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G:\COORDENACAO-GERAL-ADMINISTRACAO\DCA\02 - Gestões 008-2021\06 - GESTÃO DE LICITAÇÕES\2023\CP 002 - 18.158.984-1 - Reforma Piraquara\Anexo XVI - Orçamento Estimativo\"/>
    </mc:Choice>
  </mc:AlternateContent>
  <xr:revisionPtr revIDLastSave="0" documentId="13_ncr:1_{247A49DD-21BA-4E01-AC1E-E8EAC00174B7}" xr6:coauthVersionLast="47" xr6:coauthVersionMax="47" xr10:uidLastSave="{00000000-0000-0000-0000-000000000000}"/>
  <bookViews>
    <workbookView xWindow="-120" yWindow="-120" windowWidth="29040" windowHeight="15990" tabRatio="661" activeTab="4" xr2:uid="{00000000-000D-0000-FFFF-FFFF00000000}"/>
  </bookViews>
  <sheets>
    <sheet name="PLANILHA ORÇAMENTÁRIA" sheetId="5" r:id="rId1"/>
    <sheet name="BDI" sheetId="2" r:id="rId2"/>
    <sheet name="ENCARGOS SOCIAIS" sheetId="3" r:id="rId3"/>
    <sheet name="COMPOSIÇÕES EDIT" sheetId="6" r:id="rId4"/>
    <sheet name="COTAÇÕES" sheetId="7" r:id="rId5"/>
  </sheets>
  <externalReferences>
    <externalReference r:id="rId6"/>
  </externalReferences>
  <definedNames>
    <definedName name="_xlnm._FilterDatabase" localSheetId="0" hidden="1">'PLANILHA ORÇAMENTÁRIA'!$B$1:$B$168</definedName>
    <definedName name="_xlnm.Print_Area" localSheetId="1">BDI!$A$1:$I$45</definedName>
    <definedName name="_xlnm.Print_Area" localSheetId="3">'COMPOSIÇÕES EDIT'!$A$1:$J$171</definedName>
    <definedName name="_xlnm.Print_Area" localSheetId="4">COTAÇÕES!$A$1:$C$19</definedName>
    <definedName name="_xlnm.Print_Area" localSheetId="2">'ENCARGOS SOCIAIS'!$A$1:$H$51</definedName>
    <definedName name="_xlnm.Print_Area" localSheetId="0">'PLANILHA ORÇAMENTÁRIA'!$A$1:$H$168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5" l="1"/>
  <c r="H13" i="5" l="1"/>
  <c r="H14" i="5"/>
  <c r="H15" i="5"/>
  <c r="H16" i="5"/>
  <c r="H17" i="5"/>
  <c r="H18" i="5"/>
  <c r="H19" i="5"/>
  <c r="H20" i="5"/>
  <c r="H21" i="5"/>
  <c r="H22" i="5"/>
  <c r="H23" i="5"/>
  <c r="H24" i="5"/>
  <c r="J169" i="6"/>
  <c r="J168" i="6"/>
  <c r="J167" i="6"/>
  <c r="J166" i="6"/>
  <c r="J165" i="6"/>
  <c r="J160" i="6"/>
  <c r="J159" i="6"/>
  <c r="J158" i="6"/>
  <c r="J157" i="6"/>
  <c r="J156" i="6"/>
  <c r="J151" i="6"/>
  <c r="J150" i="6"/>
  <c r="J149" i="6"/>
  <c r="J143" i="6"/>
  <c r="J142" i="6"/>
  <c r="J141" i="6"/>
  <c r="J136" i="6"/>
  <c r="J135" i="6"/>
  <c r="J134" i="6"/>
  <c r="D135" i="6" s="1"/>
  <c r="J128" i="6"/>
  <c r="J127" i="6"/>
  <c r="J126" i="6"/>
  <c r="J125" i="6"/>
  <c r="J113" i="6"/>
  <c r="J112" i="6"/>
  <c r="J106" i="6"/>
  <c r="J105" i="6"/>
  <c r="J104" i="6"/>
  <c r="J103" i="6"/>
  <c r="J102" i="6"/>
  <c r="J101" i="6"/>
  <c r="J100" i="6"/>
  <c r="J94" i="6"/>
  <c r="J93" i="6"/>
  <c r="J92" i="6"/>
  <c r="J91" i="6"/>
  <c r="J82" i="6"/>
  <c r="J81" i="6"/>
  <c r="J80" i="6"/>
  <c r="J79" i="6"/>
  <c r="J74" i="6"/>
  <c r="J73" i="6"/>
  <c r="J72" i="6"/>
  <c r="J71" i="6"/>
  <c r="J64" i="6"/>
  <c r="J63" i="6"/>
  <c r="J61" i="6"/>
  <c r="J57" i="6"/>
  <c r="J56" i="6"/>
  <c r="J52" i="6"/>
  <c r="J51" i="6"/>
  <c r="D50" i="6" s="1"/>
  <c r="J47" i="6"/>
  <c r="J46" i="6"/>
  <c r="J45" i="6"/>
  <c r="J44" i="6"/>
  <c r="J40" i="6"/>
  <c r="J39" i="6"/>
  <c r="J38" i="6"/>
  <c r="J37" i="6"/>
  <c r="J36" i="6"/>
  <c r="J32" i="6"/>
  <c r="J31" i="6"/>
  <c r="J30" i="6"/>
  <c r="J29" i="6"/>
  <c r="J28" i="6"/>
  <c r="J22" i="6"/>
  <c r="J21" i="6"/>
  <c r="J20" i="6"/>
  <c r="J19" i="6"/>
  <c r="J18" i="6"/>
  <c r="J17" i="6"/>
  <c r="J13" i="6"/>
  <c r="J12" i="6"/>
  <c r="J11" i="6"/>
  <c r="J4" i="6"/>
  <c r="I62" i="6"/>
  <c r="J62" i="6" s="1"/>
  <c r="H134" i="5"/>
  <c r="D166" i="6" l="1"/>
  <c r="D63" i="6"/>
  <c r="D45" i="6"/>
  <c r="D57" i="6"/>
  <c r="D71" i="6"/>
  <c r="D105" i="6"/>
  <c r="D142" i="6"/>
  <c r="D51" i="6"/>
  <c r="D44" i="6"/>
  <c r="D157" i="6"/>
  <c r="D143" i="6"/>
  <c r="D56" i="6"/>
  <c r="D72" i="6"/>
  <c r="D106" i="6"/>
  <c r="D136" i="6"/>
  <c r="D150" i="6"/>
  <c r="D158" i="6"/>
  <c r="D167" i="6"/>
  <c r="D62" i="6"/>
  <c r="D102" i="6"/>
  <c r="D151" i="6"/>
  <c r="D46" i="6"/>
  <c r="D52" i="6"/>
  <c r="D60" i="6"/>
  <c r="D64" i="6"/>
  <c r="D73" i="6"/>
  <c r="D99" i="6"/>
  <c r="D103" i="6"/>
  <c r="D133" i="6"/>
  <c r="D140" i="6"/>
  <c r="D148" i="6"/>
  <c r="D155" i="6"/>
  <c r="D159" i="6"/>
  <c r="D164" i="6"/>
  <c r="D168" i="6"/>
  <c r="D43" i="6"/>
  <c r="D47" i="6"/>
  <c r="D55" i="6"/>
  <c r="D61" i="6"/>
  <c r="D70" i="6"/>
  <c r="D74" i="6"/>
  <c r="D100" i="6"/>
  <c r="D104" i="6"/>
  <c r="D134" i="6"/>
  <c r="D141" i="6"/>
  <c r="D149" i="6"/>
  <c r="D156" i="6"/>
  <c r="D160" i="6"/>
  <c r="D165" i="6"/>
  <c r="D169" i="6"/>
  <c r="D101" i="6"/>
  <c r="H114" i="5" l="1"/>
  <c r="H73" i="5"/>
  <c r="I124" i="6" l="1"/>
  <c r="J124" i="6" s="1"/>
  <c r="I123" i="6"/>
  <c r="J123" i="6" s="1"/>
  <c r="I110" i="6"/>
  <c r="J110" i="6" s="1"/>
  <c r="I111" i="6"/>
  <c r="J111" i="6" s="1"/>
  <c r="I90" i="6"/>
  <c r="J90" i="6" s="1"/>
  <c r="I89" i="6"/>
  <c r="J89" i="6" s="1"/>
  <c r="I88" i="6"/>
  <c r="J88" i="6" s="1"/>
  <c r="I78" i="6"/>
  <c r="J78" i="6" s="1"/>
  <c r="H135" i="5"/>
  <c r="H48" i="5"/>
  <c r="H49" i="5"/>
  <c r="D94" i="6" l="1"/>
  <c r="D88" i="6"/>
  <c r="D87" i="6"/>
  <c r="D91" i="6"/>
  <c r="D90" i="6"/>
  <c r="D93" i="6"/>
  <c r="D89" i="6"/>
  <c r="D92" i="6"/>
  <c r="D127" i="6"/>
  <c r="D123" i="6"/>
  <c r="D126" i="6"/>
  <c r="D122" i="6"/>
  <c r="D125" i="6"/>
  <c r="D128" i="6"/>
  <c r="D124" i="6"/>
  <c r="D111" i="6"/>
  <c r="D110" i="6"/>
  <c r="D113" i="6"/>
  <c r="D109" i="6"/>
  <c r="D112" i="6"/>
  <c r="D81" i="6"/>
  <c r="D77" i="6"/>
  <c r="D80" i="6"/>
  <c r="D82" i="6"/>
  <c r="D79" i="6"/>
  <c r="D78" i="6"/>
  <c r="C11" i="7"/>
  <c r="C7" i="7"/>
  <c r="C3" i="7"/>
  <c r="J7" i="6"/>
  <c r="J6" i="6"/>
  <c r="J5" i="6"/>
  <c r="D27" i="6" l="1"/>
  <c r="D39" i="6"/>
  <c r="D31" i="6"/>
  <c r="D36" i="6"/>
  <c r="D30" i="6"/>
  <c r="D35" i="6"/>
  <c r="D29" i="6"/>
  <c r="D38" i="6"/>
  <c r="D32" i="6"/>
  <c r="D28" i="6"/>
  <c r="D37" i="6"/>
  <c r="D40" i="6"/>
  <c r="D19" i="6"/>
  <c r="D18" i="6"/>
  <c r="D17" i="6"/>
  <c r="D22" i="6"/>
  <c r="D21" i="6"/>
  <c r="D11" i="6"/>
  <c r="D20" i="6"/>
  <c r="D16" i="6"/>
  <c r="D10" i="6"/>
  <c r="D13" i="6"/>
  <c r="D12" i="6"/>
  <c r="D5" i="6"/>
  <c r="D3" i="6"/>
  <c r="D7" i="6"/>
  <c r="D6" i="6"/>
  <c r="D4" i="6"/>
  <c r="H36" i="5"/>
  <c r="H151" i="5"/>
  <c r="H150" i="5"/>
  <c r="H149" i="5"/>
  <c r="H126" i="5"/>
  <c r="H123" i="5"/>
  <c r="H122" i="5"/>
  <c r="H121" i="5"/>
  <c r="H120" i="5"/>
  <c r="H119" i="5"/>
  <c r="H118" i="5"/>
  <c r="H117" i="5"/>
  <c r="H166" i="5"/>
  <c r="H26" i="5"/>
  <c r="H28" i="5"/>
  <c r="H29" i="5"/>
  <c r="H30" i="5"/>
  <c r="H31" i="5"/>
  <c r="H32" i="5"/>
  <c r="H33" i="5"/>
  <c r="H34" i="5"/>
  <c r="H35" i="5"/>
  <c r="H37" i="5"/>
  <c r="H38" i="5"/>
  <c r="H39" i="5"/>
  <c r="H40" i="5"/>
  <c r="H41" i="5"/>
  <c r="H42" i="5"/>
  <c r="H43" i="5"/>
  <c r="H44" i="5"/>
  <c r="H45" i="5"/>
  <c r="H46" i="5"/>
  <c r="H47" i="5"/>
  <c r="H50" i="5"/>
  <c r="H51" i="5"/>
  <c r="H52" i="5"/>
  <c r="H54" i="5"/>
  <c r="H55" i="5"/>
  <c r="H56" i="5"/>
  <c r="H57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6" i="5"/>
  <c r="H97" i="5"/>
  <c r="H98" i="5"/>
  <c r="H99" i="5"/>
  <c r="H103" i="5"/>
  <c r="H104" i="5"/>
  <c r="H105" i="5"/>
  <c r="H106" i="5"/>
  <c r="H107" i="5"/>
  <c r="H108" i="5"/>
  <c r="H109" i="5"/>
  <c r="H110" i="5"/>
  <c r="H111" i="5"/>
  <c r="H112" i="5"/>
  <c r="H113" i="5"/>
  <c r="H115" i="5"/>
  <c r="H116" i="5"/>
  <c r="G101" i="5"/>
  <c r="H101" i="5" s="1"/>
  <c r="H164" i="5" l="1"/>
  <c r="H153" i="5"/>
  <c r="H163" i="5"/>
  <c r="H162" i="5"/>
  <c r="H161" i="5"/>
  <c r="H146" i="5"/>
  <c r="H147" i="5"/>
  <c r="H158" i="5" l="1"/>
  <c r="H160" i="5"/>
  <c r="H159" i="5"/>
  <c r="H157" i="5"/>
  <c r="H156" i="5"/>
  <c r="H145" i="5"/>
  <c r="H144" i="5"/>
  <c r="H142" i="5"/>
  <c r="H141" i="5"/>
  <c r="H140" i="5"/>
  <c r="H139" i="5"/>
  <c r="H137" i="5"/>
  <c r="H136" i="5"/>
  <c r="H155" i="5" l="1"/>
  <c r="H154" i="5"/>
  <c r="H152" i="5"/>
  <c r="H133" i="5" l="1"/>
  <c r="H138" i="5" l="1"/>
  <c r="H143" i="5"/>
  <c r="H148" i="5"/>
  <c r="H132" i="5"/>
  <c r="H124" i="5"/>
  <c r="H127" i="5"/>
  <c r="H125" i="5"/>
  <c r="H128" i="5"/>
  <c r="H129" i="5"/>
  <c r="H130" i="5"/>
  <c r="H131" i="5"/>
  <c r="H167" i="5" l="1"/>
  <c r="H168" i="5" l="1"/>
  <c r="F40" i="2" l="1"/>
  <c r="I26" i="2"/>
  <c r="H26" i="2"/>
  <c r="G26" i="2"/>
  <c r="D19" i="2"/>
  <c r="D26" i="2" s="1"/>
  <c r="F18" i="2"/>
  <c r="F17" i="2"/>
  <c r="F16" i="2"/>
  <c r="F15" i="2"/>
  <c r="F14" i="2"/>
  <c r="I11" i="2"/>
  <c r="C15" i="2" s="1"/>
  <c r="E26" i="2" l="1"/>
  <c r="C19" i="2"/>
  <c r="C14" i="2"/>
  <c r="C16" i="2"/>
  <c r="C17" i="2" l="1"/>
  <c r="C18" i="2" l="1"/>
  <c r="C24" i="2" s="1"/>
  <c r="C2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wagnerdeconto</author>
  </authors>
  <commentList>
    <comment ref="D23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A CPRB DEVE SER RETIRADA DA COMPOSIÇÃO DO BDI QUANDO A MELHOR OPÇÃO FOR A UTILIZAÇÃO DA TABELA DE SERVIÇOS SEM DESONERAÇÃO.
</t>
        </r>
      </text>
    </comment>
  </commentList>
</comments>
</file>

<file path=xl/sharedStrings.xml><?xml version="1.0" encoding="utf-8"?>
<sst xmlns="http://schemas.openxmlformats.org/spreadsheetml/2006/main" count="1665" uniqueCount="627">
  <si>
    <t>ITEM</t>
  </si>
  <si>
    <t>DESCRIÇÃO</t>
  </si>
  <si>
    <t>COMPOSIÇÃO DE BDI PARA EDIFICAÇÕES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</si>
  <si>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</si>
  <si>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</si>
  <si>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</si>
  <si>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</si>
  <si>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</si>
  <si>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</si>
  <si>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</si>
  <si>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</si>
  <si>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</si>
  <si>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</si>
  <si>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</si>
  <si>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</si>
  <si>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</si>
  <si>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</si>
  <si>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</si>
  <si>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</si>
  <si>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</si>
  <si>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</si>
  <si>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</si>
  <si>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</si>
  <si>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</si>
  <si>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</si>
  <si>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</si>
  <si>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</si>
  <si>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</si>
  <si>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</si>
  <si>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</si>
  <si>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</si>
  <si>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</si>
  <si>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</si>
  <si>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</si>
  <si>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</si>
  <si>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</si>
  <si>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</si>
  <si>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</si>
  <si>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</si>
  <si>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</si>
  <si>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</si>
  <si>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</si>
  <si>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</si>
  <si>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</si>
  <si>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</si>
  <si>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</si>
  <si>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</si>
  <si>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</si>
  <si>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</si>
  <si>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</si>
  <si>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</si>
  <si>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</si>
  <si>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</si>
  <si>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</si>
  <si>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</si>
  <si>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</si>
  <si>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CÓDIGO</t>
  </si>
  <si>
    <t>ENCARGOS SOCIAIS SOBRE CUSTOS DA MÃO DE OBRA HORISTA E MENSALISTA</t>
  </si>
  <si>
    <t>Resolução Conjunta SEIL/PRED N° 003/2019</t>
  </si>
  <si>
    <t>Vigência a partir de: MAIO/2019</t>
  </si>
  <si>
    <t>ENCARGOS SOCIAIS SOBRE A MÃO DE OBRA (COM DESONERAÇÃO)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</si>
  <si>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</si>
  <si>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</si>
  <si>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</si>
  <si>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</si>
  <si>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</si>
  <si>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</si>
  <si>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</si>
  <si>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</si>
  <si>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</si>
  <si>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</si>
  <si>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</si>
  <si>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</si>
  <si>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</si>
  <si>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</si>
  <si>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</si>
  <si>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</si>
  <si>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</si>
  <si>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</si>
  <si>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</si>
  <si>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</si>
  <si>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</si>
  <si>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</si>
  <si>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</si>
  <si>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</si>
  <si>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</si>
  <si>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</si>
  <si>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</si>
  <si>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</si>
  <si>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</si>
  <si>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</si>
  <si>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</si>
  <si>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</si>
  <si>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</si>
  <si>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</si>
  <si>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</si>
  <si>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</si>
  <si>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</si>
  <si>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</si>
  <si>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</si>
  <si>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</si>
  <si>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</si>
  <si>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</si>
  <si>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</si>
  <si>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</si>
  <si>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</si>
  <si>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</si>
  <si>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</si>
  <si>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</si>
  <si>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</si>
  <si>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</si>
  <si>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</si>
  <si>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</si>
  <si>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</si>
  <si>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</si>
  <si>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</si>
  <si>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</si>
  <si>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</si>
  <si>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</si>
  <si>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</si>
  <si>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 de A</t>
  </si>
  <si>
    <t>GRUPO D</t>
  </si>
  <si>
    <t>D1</t>
  </si>
  <si>
    <t>Reincidência do Grupo A sobre o Grupo B</t>
  </si>
  <si>
    <t>D2</t>
  </si>
  <si>
    <t>Reincidência do Grupo A sobre Aviso Prévio Trabalhado e</t>
  </si>
  <si>
    <t>Reincidência do FGTS sobre Aviso Prévio Indenizado</t>
  </si>
  <si>
    <t>D</t>
  </si>
  <si>
    <t>Total de Reincidências de um grupo sobre o outro</t>
  </si>
  <si>
    <t>TOTAL (A+B+C+D)</t>
  </si>
  <si>
    <t>Fonte: Informação Dias de Chuva - INMET</t>
  </si>
  <si>
    <t>DEFENSORIA PÚBLICA DO ESTADO DO PARANÁ</t>
  </si>
  <si>
    <t/>
  </si>
  <si>
    <t>M</t>
  </si>
  <si>
    <t>INSUMO</t>
  </si>
  <si>
    <t>UN</t>
  </si>
  <si>
    <t>H</t>
  </si>
  <si>
    <t>88316</t>
  </si>
  <si>
    <t>SERVENTE COM ENCARGOS COMPLEMENTARES</t>
  </si>
  <si>
    <t>19,78</t>
  </si>
  <si>
    <t>M2</t>
  </si>
  <si>
    <t>88309</t>
  </si>
  <si>
    <t>PEDREIRO COM ENCARGOS COMPLEMENTARES</t>
  </si>
  <si>
    <t>25,41</t>
  </si>
  <si>
    <t>1,0000000</t>
  </si>
  <si>
    <t>JANELA DE ALUMÍNIO DE CORRER COM 2 FOLHAS PARA VIDROS, COM VIDROS, BATENTE, ACABAMENTO COM ACETATO OU BRILHANTE E FERRAGENS. EXCLUSIVE ALIZAR E CONTRAMARCO. FORNECIMENTO E INSTALAÇÃO. AF_12/2019</t>
  </si>
  <si>
    <t>M3</t>
  </si>
  <si>
    <t>APLICAÇÃO MANUAL DE TINTA LÁTEX ACRÍLICA EM PAREDE EXTERNAS DE CASAS, DUAS DEMÃOS. AF_11/2016</t>
  </si>
  <si>
    <t>APLICAÇÃO MANUAL DE PINTURA COM TINTA LÁTEX ACRÍLICA EM PAREDES, DUAS DEMÃOS. AF_06/2014</t>
  </si>
  <si>
    <t>APLICAÇÃO E LIXAMENTO DE MASSA LÁTEX EM PAREDES, DUAS DEMÃOS. AF_06/2014</t>
  </si>
  <si>
    <t>CONTRAPISO EM ARGAMASSA TRAÇO 1:4 (CIMENTO E AREIA), PREPARO MECÂNICO COM BETONEIRA 400 L, APLICADO EM ÁREAS SECAS SOBRE LAJE, ADERIDO, ACABAMENTO NÃO REFORÇADO, ESPESSURA 2CM. AF_07/2021</t>
  </si>
  <si>
    <t>TORNEIRA CROMADA LONGA, DE PAREDE, 1/2 OU 3/4, PARA PIA DE COZINHA, PADRÃO POPULAR - FORNECIMENTO E INSTALAÇÃO. AF_01/2020</t>
  </si>
  <si>
    <t>88267</t>
  </si>
  <si>
    <t>ENCANADOR OU BOMBEIRO HIDRÁULICO COM ENCARGOS COMPLEMENTARES</t>
  </si>
  <si>
    <t>24,79</t>
  </si>
  <si>
    <t>ENGATE FLEXÍVEL EM PLÁSTICO BRANCO, 1/2 X 30CM - FORNECIMENTO E INSTALAÇÃO. AF_01/2020</t>
  </si>
  <si>
    <t>SIFÃO DO TIPO FLEXÍVEL EM PVC 1  X 1.1/2  - FORNECIMENTO E INSTALAÇÃO. AF_01/2020</t>
  </si>
  <si>
    <t>2,0000000</t>
  </si>
  <si>
    <t>88248</t>
  </si>
  <si>
    <t>AUXILIAR DE ENCANADOR OU BOMBEIRO HIDRÁULICO COM ENCARGOS COMPLEMENTARES</t>
  </si>
  <si>
    <t>20,40</t>
  </si>
  <si>
    <t xml:space="preserve">UN    </t>
  </si>
  <si>
    <t>PLACA DE SINALIZACAO DE SEGURANCA CONTRA INCENDIO, FOTOLUMINESCENTE, RETANGULAR, *13 X 26* CM, EM PVC *2* MM ANTI-CHAMAS (SIMBOLOS, CORES E PICTOGRAMAS CONFORME NBR 16820)</t>
  </si>
  <si>
    <t>UM</t>
  </si>
  <si>
    <t>PLACA DE SINALIZACAO DE SEGURANCA CONTRA INCENDIO, FOTOLUMINESCENTE, RETANGULAR, *13 X 26* CM, EM PVC *2* MM ANTI-CHAMAS (SIMBOLOS, CORES E PICTOGRAMAS CONFORME NBR 16820) - FORNECIMENTO E INSTALAÇÃO</t>
  </si>
  <si>
    <t>PLANILHA ORÇAMENTÁRIA - DEFENSORIA PÚBLICA DO PARANÁ</t>
  </si>
  <si>
    <t>Contratante:</t>
  </si>
  <si>
    <t>Defensoria Pública do Estado do Paraná</t>
  </si>
  <si>
    <t>Autor:</t>
  </si>
  <si>
    <t>Descrição da obra/serviço:</t>
  </si>
  <si>
    <t>BDI</t>
  </si>
  <si>
    <t>Revisão</t>
  </si>
  <si>
    <t>Referência:</t>
  </si>
  <si>
    <t>Data da emissão</t>
  </si>
  <si>
    <t>Data-base</t>
  </si>
  <si>
    <t>SISTEMA REFERENCIAL</t>
  </si>
  <si>
    <t>UNID.</t>
  </si>
  <si>
    <t>QUANTIDADE</t>
  </si>
  <si>
    <t>PREÇO EM REAIS</t>
  </si>
  <si>
    <t>UNITÁRIO</t>
  </si>
  <si>
    <t>TOTAL</t>
  </si>
  <si>
    <t>SINAPI</t>
  </si>
  <si>
    <t>UNID</t>
  </si>
  <si>
    <t>ADEQUAÇÃO CIVIL</t>
  </si>
  <si>
    <t>AR-CONDICIONADO</t>
  </si>
  <si>
    <t>EXECUÇÃO DE INFRAESTRUTURA E INSTALAÇÃO DE EQUIPAMENTOS DE AR-CONDICIONADO</t>
  </si>
  <si>
    <t>INFRAESTRUTURA ELÉTRICA E LÓGICA</t>
  </si>
  <si>
    <t>TOTAL + BDI</t>
  </si>
  <si>
    <t>1575</t>
  </si>
  <si>
    <t>TERMINAL A COMPRESSAO EM COBRE ESTANHADO PARA CABO 16 MM2, 1 FURO E 1 COMPRESSAO, PARA PARAFUSO DE FIXACAO M6</t>
  </si>
  <si>
    <t>3,0000000</t>
  </si>
  <si>
    <t>1,72</t>
  </si>
  <si>
    <t>88247</t>
  </si>
  <si>
    <t>AUXILIAR DE ELETRICISTA COM ENCARGOS COMPLEMENTARES</t>
  </si>
  <si>
    <t>0,5677000</t>
  </si>
  <si>
    <t>88264</t>
  </si>
  <si>
    <t>ELETRICISTA COM ENCARGOS COMPLEMENTARES</t>
  </si>
  <si>
    <t>25,67</t>
  </si>
  <si>
    <t>DISJUNTOR BIPOLAR TIPO DIN, CORRENTE NOMINAL DE 16A - FORNECIMENTO E INSTALAÇÃO. AF_10/2020</t>
  </si>
  <si>
    <t>DISJUNTOR MONOPOLAR TIPO DIN, CORRENTE NOMINAL DE 25A - FORNECIMENTO E INSTALAÇÃO. AF_10/2020</t>
  </si>
  <si>
    <t>DISJUNTOR MONOPOLAR TIPO DIN, CORRENTE NOMINAL DE 20A - FORNECIMENTO E INSTALAÇÃO. AF_10/2020</t>
  </si>
  <si>
    <t>DISJUNTOR MONOPOLAR TIPO DIN, CORRENTE NOMINAL DE 16A - FORNECIMENTO E INSTALAÇÃO. AF_10/2020</t>
  </si>
  <si>
    <t>DISJUNTOR MONOPOLAR TIPO DIN, CORRENTE NOMINAL DE 10A - FORNECIMENTO E INSTALAÇÃO. AF_10/2020</t>
  </si>
  <si>
    <t>1571</t>
  </si>
  <si>
    <t>TERMINAL A COMPRESSAO EM COBRE ESTANHADO PARA CABO 4 MM2, 1 FURO E 1 COMPRESSAO, PARA PARAFUSO DE FIXACAO M5</t>
  </si>
  <si>
    <t>1,13</t>
  </si>
  <si>
    <t>0,1325000</t>
  </si>
  <si>
    <t>LUMINÁRIA DE EMERGÊNCIA, COM 30 LÂMPADAS LED DE 2 W, SEM REATOR - FORNECIMENTO E INSTALAÇÃO. AF_02/2020</t>
  </si>
  <si>
    <t>TOMADA BAIXA DE EMBUTIR (1 MÓDULO), 2P+T 10 A, SEM SUPORTE E SEM PLACA - FORNECIMENTO E INSTALAÇÃO. AF_12/2015</t>
  </si>
  <si>
    <t>0,2350000</t>
  </si>
  <si>
    <t>TOMADA DE REDE RJ45 - FORNECIMENTO E INSTALAÇÃO. AF_11/2019</t>
  </si>
  <si>
    <t>TOMADA BAIXA DE EMBUTIR (1 MÓDULO), 2P+T 20 A, SEM SUPORTE E SEM PLACA - FORNECIMENTO E INSTALAÇÃO. AF_12/2015</t>
  </si>
  <si>
    <t>CAIXA DE INSPEÇÃO PARA ATERRAMENTO, CIRCULAR, EM POLIETILENO, DIÂMETRO INTERNO = 0,3 M. AF_12/2020</t>
  </si>
  <si>
    <t>0,1693000</t>
  </si>
  <si>
    <t>101618</t>
  </si>
  <si>
    <t>PREPARO DE FUNDO DE VALA COM LARGURA MENOR QUE 1,5 M, COM CAMADA DE AREIA, LANÇAMENTO MANUAL. AF_08/2020</t>
  </si>
  <si>
    <t>0,0141000</t>
  </si>
  <si>
    <t>1,0500000</t>
  </si>
  <si>
    <t>91170</t>
  </si>
  <si>
    <t>FIXAÇÃO DE TUBOS HORIZONTAIS DE PVC, CPVC OU COBRE DIÂMETROS MENORES OU IGUAIS A 40 MM OU ELETROCALHAS ATÉ 150MM DE LARGURA, COM ABRAÇADEIRA METÁLICA RÍGIDA TIPO D 1/2, FIXADA EM PERFILADO EM LAJE. AF_05/2015</t>
  </si>
  <si>
    <t>0,3333000</t>
  </si>
  <si>
    <t>91173</t>
  </si>
  <si>
    <t>FIXAÇÃO DE TUBOS VERTICAIS DE PPR DIÂMETROS MENORES OU IGUAIS A 40 MM COM ABRAÇADEIRA METÁLICA RÍGIDA TIPO D 1/2", FIXADA EM PERFILADO EM ALVENARIA. AF_05/2015</t>
  </si>
  <si>
    <t>0,2821000</t>
  </si>
  <si>
    <t>95760</t>
  </si>
  <si>
    <t>LUVA DE EMENDA PARA ELETRODUTO, AÇO GALVANIZADO, DN 40 MM (1 1/2''), APARENTE, INSTALADA EM PAREDE - FORNECIMENTO E INSTALAÇÃO. AF_11/2016_P</t>
  </si>
  <si>
    <t>CAIXA DE ATERRAMENTO EM CONCRETO PRÃ-MOLDADO, DIAMETRO DE 0,30 M E ALTURA DE 0,35 M, SEM FUNDO E COM TAMPA</t>
  </si>
  <si>
    <t>CAIXA DE ATERRAMENTO EM CONCRETO PRÉ-MOLDADO, DIÂMETRO DE 0,30 M E ALTURA DE 0,35 M, SEM FUNDO E COM TAMPA</t>
  </si>
  <si>
    <t>COMPOSIÇÃO PRÓPRIA</t>
  </si>
  <si>
    <t>CABO ELETRÔNICO CATEGORIA 6, INSTALADO EM EDIFICAÇÃO INSTITUCIONAL - FORNECIMENTO E INSTALAÇÃO. AF_11/2019</t>
  </si>
  <si>
    <t>0,0300000</t>
  </si>
  <si>
    <t>0,5971000</t>
  </si>
  <si>
    <t>VB</t>
  </si>
  <si>
    <t>PREVENTIVO CONTRA INCÊNDIO</t>
  </si>
  <si>
    <t>ELETROCALHA LISA OU PERFURADA EM AÇO GALVANIZADO, LARGURA 150MM E ALTURA 50MM, INCLUSIVE EMENDA E FIXAÇÃO - FORNECIMENTO E INSTALAÇÃO. AF_09/2016</t>
  </si>
  <si>
    <t>ELETROCALHA LISA OU PERFURADA EM AÇO GALVANIZADO, LARGURA 150MM E ALTURA 50MM, INCLUSIVE EMENDA E FIXAÇÃO - FORNECIMENTO E INSTALAÇÃO. AF_09/2017</t>
  </si>
  <si>
    <t>ELETROCALHA LISA OU PERFURADA EM AÇO GALVANIZADO, LARGURA 150MM E ALTURA 50MM, INCLUSIVE EMENDA E FIXAÇÃO - FORNECIMENTO E INSTALAÇÃO. AF_09/2018</t>
  </si>
  <si>
    <t>ELETROCALHA LISA OU PERFURADA EM AÇO GALVANIZADO, LARGURA 150MM E ALTURA 50MM, INCLUSIVE EMENDA E FIXAÇÃO - FORNECIMENTO E INSTALAÇÃO. AF_09/2019</t>
  </si>
  <si>
    <t>ELETROCALHA LISA OU PERFURADA EM AÇO GALVANIZADO, LARGURA 150MM E ALTURA 50MM, INCLUSIVE EMENDA E FIXAÇÃO - FORNECIMENTO E INSTALAÇÃO. AF_09/2020</t>
  </si>
  <si>
    <t>ELETROCALHA LISA OU PERFURADA EM AÇO GALVANIZADO, LARGURA 150MM E ALTURA 50MM, INCLUSIVE EMENDA E FIXAÇÃO - FORNECIMENTO E INSTALAÇÃO. AF_09/2021</t>
  </si>
  <si>
    <t>02.INEL.ELCA.010/02</t>
  </si>
  <si>
    <t>EMENDA PARA ELETROCALHA, LISA OU PERFURADA EM AÇO GALVANIZADO, LARGURA 150MM E ALTURA 50MM - FORNECIMENTO E INSTALAÇÃO. AF_09/2016</t>
  </si>
  <si>
    <t xml:space="preserve">ELETROCALHA LISA OU PERFURADA EM CHAPA DE AÇO GALVANIZADO, LARGURA 150MM E ALTURA 50MM, ESPESSURA #20 </t>
  </si>
  <si>
    <t>COTAÇÃO</t>
  </si>
  <si>
    <t>EMENDA PARA ELETROCALHA, LISA OU PERFURADA EM AÇO GALVANIZADO, LARGURA 150MM E ALTURA 50MM - FORNECIMENTO E INSTALAÇÃO. AF_09/2016,</t>
  </si>
  <si>
    <t xml:space="preserve">EMENDA PARA ELETROCALHA EM CHAPA DE AÇO GALVANIZADO 150X50MM, ESPESSURA #20 </t>
  </si>
  <si>
    <t xml:space="preserve">TALA PARA EMENDA DE ELETROCALHA LISA OU PERFURADA </t>
  </si>
  <si>
    <t xml:space="preserve">PARAFUSO CABEÇA LENTILHA ¼” X ¾” </t>
  </si>
  <si>
    <t>ARRUELA SIMPLES ¼”</t>
  </si>
  <si>
    <t xml:space="preserve">PORCA SEXTAVADA ¼” </t>
  </si>
  <si>
    <t>TAMPA 150MM</t>
  </si>
  <si>
    <t>0,1727000</t>
  </si>
  <si>
    <t>0,4144000</t>
  </si>
  <si>
    <t>DISJUNTOR DPS CLASSE 1 + 2 - 4 POLOS FORNECIMENTO E INSTALAÇÃO. AF_10/2020</t>
  </si>
  <si>
    <t>DISJUNTOR DPS CLASSE 1 + 2 - 4 POLOS FORNECIMENTO E INSTALAÇÃO. AF_10/2021</t>
  </si>
  <si>
    <t>DISJUNTOR DPS CLASSE 1 + 2 - 4 POLOS FORNECIMENTO E INSTALAÇÃO. AF_10/2022</t>
  </si>
  <si>
    <t>DISJUNTOR DPS CLASSE 1 + 2 - 4 POLOS FORNECIMENTO E INSTALAÇÃO. AF_10/2023</t>
  </si>
  <si>
    <t>DISJUNTOR DPS CLASSE 1 + 2 - 4 POLOS FORNECIMENTO E INSTALAÇÃO. AF_10/2024</t>
  </si>
  <si>
    <t>DISJUNTOR DPS CLASSE 1 + 2</t>
  </si>
  <si>
    <t>https://www.lojaclamper.com.br/clamper-front-125-60ka/p?idsku=26&amp;utm_source=google&amp;utm_medium=cpc&amp;keyword=&amp;gclid=CjwKCAjwopWSBhB6EiwAjxmqDZf-Ue7GrlJ7JRB7YQ0AYrnuNU83fMYtIAka9CtOV6b7pC7XwANnDBoC7KMQAvD_BwE</t>
  </si>
  <si>
    <t>https://www.viewtech.ind.br/catalog/product/view/id/3342/s/dps-protetor-de-surtos-classe-1-e-2-60ka-275v-monopolar/?utm_source=&amp;utm_medium=&amp;utm_campaign=&amp;utm_term=&amp;utm_content=&amp;gclid=CjwKCAjwopWSBhB6EiwAjxmqDXfGKIrQI0Wvc7XY_YjuiTZEQ7mEddtBXu9rS7VQbwDzZ6PoB5wlaxoC558QAvD_BwE</t>
  </si>
  <si>
    <t>https://www.eletrofm.com.br/automacao/industrial/DISJUNTORES/dps-protetor-de-surtos-classe-1-e-2-125-60ka-275v-monopolar/?utm_source=google_shopping&amp;utm_medium=search&amp;utm_campaign=comparadores&amp;gclid=CjwKCAjwopWSBhB6EiwAjxmqDT3zQlaU4w0x2QTN3q1r3eKUfRe_B88k2qqpUZdTMajhcyCm5_q4IxoCsKwQAvD_BwE</t>
  </si>
  <si>
    <t>Lâmpada Tubular T8 LED 10W 60cm Luz Branco Frio Bivolt G13 Empalux</t>
  </si>
  <si>
    <t>1,0499997</t>
  </si>
  <si>
    <t>1,0499998</t>
  </si>
  <si>
    <t>CANALETA EM ALUMÍNIO 73mm x 45mm, COM SEPTO</t>
  </si>
  <si>
    <t>https://www.dimensional.com.br/tampa-canaleta-fios-cabos-plana-lisa-aluminio-branca-73-mm-3000-mm-dt1514000-dutotec/p?idsku=951574&amp;gclid=CjwKCAjwopWSBhB6EiwAjxmqDZ5_3DlBYLf0Xi8jrJ2R7fGA4bXn30WAoHhZeYPN43gPu1TaC-qtNxoC-K8QAvD_BwE</t>
  </si>
  <si>
    <t>TAMPA PARA CANALETA EM ALUMÍNIO 73mm</t>
  </si>
  <si>
    <t>CABO DE COBRE FLEXÍVEL ISOLADO, 1,5 MM², ANTI-CHAMA 450/750 V, PARA CIRCUITOS TERMINAIS - FORNECIMENTO E INSTALAÇÃO. AF_12/2015 BRANCO</t>
  </si>
  <si>
    <t>CABO DE COBRE FLEXÍVEL ISOLADO, 1,5 MM², ANTI-CHAMA 450/750 V, PARA CIRCUITOS TERMINAIS - FORNECIMENTO E INSTALAÇÃO. AF_12/2015 AZUL</t>
  </si>
  <si>
    <t>CABO DE COBRE FLEXÍVEL ISOLADO, 1,5 MM², ANTI-CHAMA 450/750 V, PARA CIRCUITOS TERMINAIS - FORNECIMENTO E INSTALAÇÃO. AF_12/2015 VERDE</t>
  </si>
  <si>
    <t>CABO DE COBRE FLEXÍVEL ISOLADO, 2,5 MM², ANTI-CHAMA 450/750 V, PARA CIRCUITOS TERMINAIS - FORNECIMENTO E INSTALAÇÃO. AF_12/2015 BRANCO</t>
  </si>
  <si>
    <t>CABO DE COBRE FLEXÍVEL ISOLADO, 2,5 MM², ANTI-CHAMA 450/750 V, PARA CIRCUITOS TERMINAIS - FORNECIMENTO E INSTALAÇÃO. AF_12/2015 VERMELHO</t>
  </si>
  <si>
    <t>CABO DE COBRE FLEXÍVEL ISOLADO, 2,5 MM², ANTI-CHAMA 450/750 V, PARA CIRCUITOS TERMINAIS - FORNECIMENTO E INSTALAÇÃO. AF_12/2015 AZUL</t>
  </si>
  <si>
    <t>CABO DE COBRE FLEXÍVEL ISOLADO, 2,5 MM², ANTI-CHAMA 450/750 V, PARA CIRCUITOS TERMINAIS - FORNECIMENTO E INSTALAÇÃO. AF_12/2015 CINZA</t>
  </si>
  <si>
    <t>CABO DE COBRE FLEXÍVEL ISOLADO, 2,5 MM², ANTI-CHAMA 450/750 V, PARA CIRCUITOS TERMINAIS - FORNECIMENTO E INSTALAÇÃO. AF_12/2015 VERDE</t>
  </si>
  <si>
    <t xml:space="preserve">CURVA VERTICAL INTERNA 90 GRAUS RAIO 30mm TIPO "DUTOTEC" PARA CANALETA 25mm BRANCA, PLANA E LISA </t>
  </si>
  <si>
    <t>TAMPA TERMINAL PARA CANALETAS 25mm BRANCA STANDARD TIPO "DUTOTEC"</t>
  </si>
  <si>
    <t>SUPORTE PARA EQUIPAMENTOS PLUS CENTRAL LINHA STANDARD BRANCA TIPO "DUTOTEC"</t>
  </si>
  <si>
    <t>SEALTUBO COM CAPA BRANCO 1"</t>
  </si>
  <si>
    <t>RODAPÉ EM POLIESTIRENO, ALTURA 5 CM. AF_09/2020</t>
  </si>
  <si>
    <t>CONDULETE DE ALUMÍNIO, TIPO X, PARA ELETRODUTO DE AÇO GALVANIZADO DN 25 MM (1''), APARENTE - FORNECIMENTO E INSTALAÇÃO. AF_11/2016_P</t>
  </si>
  <si>
    <t>CABO DE COBRE FLEXÍVEL ISOLADO, 4 MM², ANTI-CHAMA 450/750 V, PARA CIRCUITOS TERMINAIS - FORNECIMENTO E INSTALAÇÃO. AF_12/2015 AMARELO</t>
  </si>
  <si>
    <t>CABO DE COBRE FLEXÍVEL ISOLADO, 4 MM², ANTI-CHAMA 450/750 V, PARA CIRCUITOS TERMINAIS - FORNECIMENTO E INSTALAÇÃO. AF_12/2015 AZUL</t>
  </si>
  <si>
    <t>CABO DE COBRE FLEXÍVEL ISOLADO, 4 MM², ANTI-CHAMA 450/750 V, PARA CIRCUITOS TERMINAIS - FORNECIMENTO E INSTALAÇÃO. AF_12/2015 VERDE</t>
  </si>
  <si>
    <t>CABO DE COBRE FLEXÍVEL ISOLADO, 16 MM², ANTI-CHAMA 450/750 V, PARA CIRCUITOS TERMINAIS - FORNECIMENTO E INSTALAÇÃO. AF_12/2015 VERDE</t>
  </si>
  <si>
    <t>0,1944000</t>
  </si>
  <si>
    <t>95757</t>
  </si>
  <si>
    <t>0,2163000</t>
  </si>
  <si>
    <t>95758</t>
  </si>
  <si>
    <t>LUVA DE EMENDA PARA ELETRODUTO, AÇO GALVANIZADO, DN 25 MM (1''), APARENTE, INSTALADA EM PAREDE - FORNECIMENTO E INSTALAÇÃO. AF_11/2016_P</t>
  </si>
  <si>
    <t>ELETRODUTO DE AÇO GALVANIZADO, CLASSE PESADO, DN 25 MM (1), APARENTE, INSTALADO EM PAREDE - FORNECIMENTO E INSTALAÇÃO. AF_11/2016_P</t>
  </si>
  <si>
    <t>http://www.infraeletrocalhas.com.br/eletrodutos_galv.asp?Eletroduto%20galvanizado</t>
  </si>
  <si>
    <t>LUMINÁRIA ARANDELA TIPO TARTARUGA, COM GRADE, DE SOBREPOR, COM 1 LÂMPADA LED DE 10 W - FORNECIMENTO E INSTALAÇÃO. AF_02/2020</t>
  </si>
  <si>
    <t>PLACA DE SINALIZACAO DE SEGURANCA CONTRA INCENDIO, FOTOLUMINESCENTE, QUADRADA, *14 X 14*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</si>
  <si>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 - FORNECIMENTO E INSTALAÇÃO - SAÍDA DE EMERGÊNCIA - SETA ACIMA</t>
  </si>
  <si>
    <t>PLACA DE SINALIZACAO DE SEGURANCA CONTRA INCENDIO, FOTOLUMINESCENTE, RETANGULAR, *13 X 26* CM, EM PVC *2* MM ANTI-CHAMAS (SIMBOLOS, CORES E PICTOGRAMAS CONFORME NBR 16820) - FORNECIMENTO E INSTALAÇÃO - SAÍDA</t>
  </si>
  <si>
    <t>1,1000000</t>
  </si>
  <si>
    <t>CANALETA TIPO "DUTOTEC"COM TAMPA LISA 73mmX25mm DUPLO D BRANCA COM SEPTO E COM TAMPA</t>
  </si>
  <si>
    <t>SEPTO</t>
  </si>
  <si>
    <t>ELETROCALHA LISA OU PERFURADA EM AÇO GALVANIZADO, LARGURA 150MM E ALTURA 50MM, INCLUSIVE EMENDA E FIXAÇÃO - FORNECIMENTO E INSTALAÇÃO. AF_09/2016 COM SEPTO E COM TAMPA</t>
  </si>
  <si>
    <t>https://www.dimensional.com.br/canaleta-fechada-com-divisor-aluminio-branca-sem-tampa-73-mm-25-mm-3000-mm-duplo-25-d-dt1224100-dutotec/p</t>
  </si>
  <si>
    <t>CANALETA EM ALUMÍNIO 73mm x 25mm, COM SEPTO, COM TAMPA LISA, APARENTE, INSTALADO EM PAREDE - FORNECIMENTO E INSTALAÇÃO. AF_11/2016_P</t>
  </si>
  <si>
    <t>Curva Standard Alumínio Plana Ranhurada Vertical Interna 90G Raio 30MM Para Canaleta Dutotec 25 E 45MM Branca Dutotec</t>
  </si>
  <si>
    <t>https://www.teky.com.br/7912/curva-standard-aluminio-plana-ranhurada-vertical-interna-90g-raio-30mm-para-canaleta-dutotec-25-e-45mm-branca-dutotec</t>
  </si>
  <si>
    <t>https://www.teky.com.br/7921/tampa-terminal-abs-para-canaleta-dutotec-25mm-branca-standard-dutotec</t>
  </si>
  <si>
    <t>ADAPTADOR PARA ELETRODUTO 2X 1" COM BUCHA DE REDUÇÃO 3/4" BRANCO STANDARD PARA CANALETAS DE 25mm TIPO "DUTOTEC"</t>
  </si>
  <si>
    <t>https://www.teky.com.br/7936/adaptador-aluminio-para-eletroduto-2%22x1%22-para-canaleta-dutotec-25mm-branco-standard-dutotec</t>
  </si>
  <si>
    <t>Adaptador Alumínio Para Eletroduto 2"X1" Para Canaleta Dutotec 25MM Branco Standard Dutotec</t>
  </si>
  <si>
    <t>SAÍDA HORIZONTAL</t>
  </si>
  <si>
    <t>http://www.infraeletrocalhas.com.br/conduites.asp?sealtubo%20e%20kanaflex</t>
  </si>
  <si>
    <t>SEALTUBO COM CAPA BRANCO 1" - FORNECIMENTO E INSTALAÇÃO</t>
  </si>
  <si>
    <t>https://www.teky.com.br/8025/suporte-porta-equipamento-abs-para-canaleta-dutotec-branco-standard-plus-central-dutotec?gclid=EAIaIQobChMImdG7_bSj9wIVEEKRCh0zAAy3EAQYASABEgL4mPD_BwE</t>
  </si>
  <si>
    <t>Suporte Porta Equipamento ABS Para Canaleta Dutotec Branco Standard Plus Central Dutotec</t>
  </si>
  <si>
    <t>TOMADA MÉDIA DE EMBUTIR (3 MÓDULOS), 2P+T 10 A, INCLUINDO SUPORTE E PLACA - FORNECIMENTO E INSTALAÇÃO. AF_12/2015</t>
  </si>
  <si>
    <t>Eng. Juliano Gessele</t>
  </si>
  <si>
    <t>Reforma em imóvel da DPE/PR no DEPEN</t>
  </si>
  <si>
    <t>DEMOLIÇÃO DE ARGAMASSAS, DE FORMA MANUAL, SEM REAPROVEITAMENTO. AF_12/2017</t>
  </si>
  <si>
    <t>DEMOLIÇÃO DE ALVENARIA PARA QUALQUER TIPO DE BLOCO, DE FORMA MECANIZADA, SEM REAPROVEITAMENTO. AF_12/2017</t>
  </si>
  <si>
    <t>REMOÇÃO DE PORTAS, DE FORMA MANUAL, SEM REAPROVEITAMENTO. AF_12/2017</t>
  </si>
  <si>
    <t>REMOÇÃO DE TUBULAÇÕES (TUBOS E CONEXÕES) DE ÁGUA FRIA, DE FORMA MANUAL , SEM REAPROVEITAMENTO. AF_12/2017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</si>
  <si>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</si>
  <si>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</si>
  <si>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REMOÇÃO DE TESOURAS DE MADEIRA, COM VÃO MAIOR OU IGUAL A 8M, DE FORMA MANUAL, SEM REAPROVEITAMENTO. AF_12/2017</t>
  </si>
  <si>
    <t>HIDROSSANITÁRIO</t>
  </si>
  <si>
    <t xml:space="preserve">COBERTURA </t>
  </si>
  <si>
    <t>KIT DE PORTA-PRONTA DE MADEIRA EM ACABAMENTO MELAMÍNICO BRANCO, FOLHA PESADA OU SUPERPESADA, 80X210CM, FIXAÇÃO COM PREENCHIMENTO PARCIAL DE ESPUMA EXPANSIVA - FORNECIMENTO E INSTALAÇÃO. AF_12/2019</t>
  </si>
  <si>
    <t>KIT DE PORTA-PRONTA DE MADEIRA EM ACABAMENTO MELAMÍNICO BRANCO, FOLHA LEVE OU MÉDIA, 60X210CM, EXCLUSIVE FECHADURA, FIXAÇÃO COM PREENCHIMENTO PARCIAL DE ESPUMA EXPANSIVA - FORNECIMENTO E INSTALAÇÃO. AF_12/2019</t>
  </si>
  <si>
    <t>FECHADURA DE EMBUTIR PARA PORTA DE BANHEIRO, COMPLETA, ACABAMENTO PADRÃO MÉDIO, INCLUSO EXECUÇÃO DE FURO - FORNECIMENTO E INSTALAÇÃO. AF_12/2019</t>
  </si>
  <si>
    <t>JANELA DE ALUMÍNIO TIPO MAXIM-AR, COM VIDROS, BATENTE E FERRAGENS. EXCLUSIVE ALIZAR, ACABAMENTO E CONTRAMARCO. FORNECIMENTO E INSTALAÇÃO. AF_12/2019</t>
  </si>
  <si>
    <t>CONTRAMARCO DE ALUMÍNIO, FIXAÇÃO COM ARGAMASSA - FORNECIMENTO E INSTALAÇÃO. AF_12/2019</t>
  </si>
  <si>
    <t>ALVENARIA DE VEDAÇÃO DE BLOCOS CERÂMICOS FURADOS NA HORIZONTAL DE 9X19X19 CM (ESPESSURA 9 CM) E ARGAMASSA DE ASSENTAMENTO COM PREPARO EM BETONEIRA. AF_12/2021</t>
  </si>
  <si>
    <t>CHAPISCO APLICADO EM ALVENARIA (COM PRESENÇA DE VÃOS) E ESTRUTURAS DE CONCRETO DE FACHADA, COM COLHER DE PEDREIRO.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</si>
  <si>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</si>
  <si>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PREPARO DO PISO CIMENTADO PARA PINTURA - LIXAMENTO E LIMPEZA. AF_05/2021</t>
  </si>
  <si>
    <t>PINTURA DE PISO COM TINTA EPÓXI, APLICAÇÃO MANUAL, 2 DEMÃOS, INCLUSO PRIMER EPÓXI. AF_05/2021</t>
  </si>
  <si>
    <t>APLICAÇÃO MANUAL DE MASSA ACRÍLICA EM PAREDES EXTERNAS DE CASAS, DUAS DEMÃOS. AF_05/2017</t>
  </si>
  <si>
    <t>FORRO EM RÉGUAS DE PVC, FRISADO, PARA AMBIENTES RESIDENCIAIS, INCLUSIVE ESTRUTURA DE FIXAÇÃO. AF_05/2017_P</t>
  </si>
  <si>
    <t>INSTALAÇÃO DE TESOURA (INTEIRA OU MEIA), BIAPOIADA, EM MADEIRA NÃO APARELHADA, PARA VÃOS MAIORES OU IGUAIS A 10,0 M E MENORES QUE 12,0 M, INCLUSO IÇAMENTO. AF_07/2019</t>
  </si>
  <si>
    <t>TRAMA DE MADEIRA COMPOSTA POR RIPAS, CAIBROS E TERÇAS PARA TELHADOS DE MAIS QUE 2 ÁGUAS PARA TELHA DE ENCAIXE DE CERÂMICA OU DE CONCRETO, INCLUSO TRANSPORTE VERTICAL. AF_07/2019</t>
  </si>
  <si>
    <t>TELHAMENTO COM TELHA CERÂMICA DE ENCAIXE, TIPO FRANCESA, COM MAIS DE 2 ÁGUAS, INCLUSO TRANSPORTE VERTICAL. AF_07/2019</t>
  </si>
  <si>
    <t>CUMEEIRA E ESPIGÃO PARA TELHA CERÂMICA EMBOÇADA COM ARGAMASSA TRAÇO 1:2:9 (CIMENTO, CAL E AREIA), PARA TELHADOS COM MAIS DE 2 ÁGUAS, INCLUSO TRANSPORTE VERTICAL. AF_07/2019</t>
  </si>
  <si>
    <t>ÁREA EXTERNA/JARDIM</t>
  </si>
  <si>
    <t>LASTRO COM MATERIAL GRANULAR, APLICADO EM PISOS OU LAJES SOBRE SOLO, ESPESSURA DE *5 CM*. AF_08/2017</t>
  </si>
  <si>
    <t>JOELHO 90 GRAUS, PVC, SOLDÁVEL, DN 25MM, INSTALADO EM RAMAL OU SUB-RAMAL DE ÁGUA - FORNECIMENTO E INSTALAÇÃO. AF_12/2014</t>
  </si>
  <si>
    <t>TUBO, PVC, SOLDÁVEL, DN 25MM, INSTALADO EM RAMAL OU SUB-RAMAL DE ÁGUA- FORNECIMENTO E INSTALAÇÃO. AF_12/2014</t>
  </si>
  <si>
    <t>TE, PVC, SOLDÁVEL, DN 25MM, INSTALADO EM RAMAL OU SUB-RAMAL DE ÁGUA - FORNECIMENTO E INSTALAÇÃO. AF_12/2014</t>
  </si>
  <si>
    <t>TORNEIRA CROMADA 1/2 OU 3/4 PARA TANQUE, PADRÃO POPULAR - FORNECIMENTO E INSTALAÇÃO. AF_01/2020</t>
  </si>
  <si>
    <t>LAVATÓRIO LOUÇA BRANCA COM COLUNA, *44 X 35,5* CM, PADRÃO POPULAR - FORNECIMENTO E INSTALAÇÃO. AF_01/2020</t>
  </si>
  <si>
    <t>TORNEIRA CROMADA DE MESA, 1/2 OU 3/4, PARA LAVATÓRIO, PADRÃO POPULAR- FORNECIMENTO E INSTALAÇÃO. AF_01/2020</t>
  </si>
  <si>
    <t>LUVA COM BUCHA DE LATÃO, PVC, SOLDÁVEL, DN 25MM X 3/4, INSTALADO EM RAMAL OU SUB-RAMAL DE ÁGUA - FORNECIMENTO E INSTALAÇÃO. AF_12/2014</t>
  </si>
  <si>
    <t>JOELHO 90 GRAUS COM BUCHA DE LATÃO, PVC, SOLDÁVEL, DN 25MM, X 3/4 INSTALADO EM RAMAL OU SUB-RAMAL DE ÁGUA - FORNECIMENTO E INSTALAÇÃO. AF_12/2014</t>
  </si>
  <si>
    <t>REGISTRO DE ESFERA, PVC, SOLDÁVEL, COM VOLANTE, DN 25 MM - FORNECIMENTO E INSTALAÇÃO. AF_08/2021</t>
  </si>
  <si>
    <t>KIT DE REGISTRO DE GAVETA BRUTO DE LATÃO ¾", INCLUSIVE CONEXÕES, ROSCÁVEL, INSTALADO EM RAMAL DE ÁGUA FRIA - FORNECIMENTO E INSTALAÇÃO. AF_12/2014</t>
  </si>
  <si>
    <t>FORRO DE FIBRA MINERAL EM PLACAS DE 625 X 625 MM, E = 15 MM, BORDA RETA, COM PINTURA ANTIMOFO, APOIADO EM PERFIL DE ACO GALVANIZADO COM 24 MM DE BASE - INSTALADO</t>
  </si>
  <si>
    <t>CAIXA D´ÁGUA EM POLIETILENO, 750 LITROS - FORNECIMENTO E INSTALAÇÃO. AF_06/2021</t>
  </si>
  <si>
    <t>TAMPA DE CONCRETO ARMADO PARA POCO, COM FURO E TAMPINHA, D = *0,90* M, E = 0,05M</t>
  </si>
  <si>
    <t>POÇO DE INSPEÇÃO CIRCULAR PARA ESGOTO, EM CONCRETO PRÉ-MOLDADO, DIÂMETRO INTERNO = 0,6 M, PROFUNDIDADE = 1 M, EXCLUINDO TAMPÃO. AF_12/2020</t>
  </si>
  <si>
    <t>VASO SANITÁRIO SIFONADO COM CAIXA ACOPLADA LOUÇA BRANCA - PADRÃO MÉDIO, INCLUSO ENGATE FLEXÍVEL EM METAL CROMADO, 1/2 X 40CM - FORNECIMENTOE INSTALAÇÃO. AF_01/2020</t>
  </si>
  <si>
    <t>CAIXA SIFONADA, PVC, DN 100 X 100 X 50 MM, JUNTA ELÁSTICA, FORNECIDA E INSTALADA EM RAMAL DE DESCARGA OU EM RAMAL DE ESGOTO SANITÁRIO. AF_12/2014</t>
  </si>
  <si>
    <t>CAIXA DE GORDURA PEQUENA (CAPACIDADE: 19 L), CIRCULAR, EM PVC, DIÂMETRO INTERNO= 0,3 M. AF_12/2020</t>
  </si>
  <si>
    <t>ENTRADA DE ENERGIA ELÉTRICA, AÉREA, BIFÁSICA, COM CAIXA DE SOBREPOR, CABO DE 10 MM2 E DISJUNTOR DIN 50A (NÃO INCLUSO O POSTE DE CONCRETO). AF_07/2020_P</t>
  </si>
  <si>
    <t>MÃO DE OBRA AUXILIAR</t>
  </si>
  <si>
    <t>REDUCAO EXCENTRICA PVC P/ ESG PREDIAL DN 100 X 50MM</t>
  </si>
  <si>
    <t>ANEL BORRACHA PARA TUBO ESGOTO PREDIAL, DN 50 MM (NBR 5688)</t>
  </si>
  <si>
    <t>20078</t>
  </si>
  <si>
    <t>PASTA LUBRIFICANTE PARA TUBOS E CONEXOES COM JUNTA ELASTICA, EMBALAGEM DE *400* GR (USO EM PVC, ACO, POLIETILENO E OUTROS)</t>
  </si>
  <si>
    <t>31,44</t>
  </si>
  <si>
    <t>0,0700000</t>
  </si>
  <si>
    <t>REDUCAO EXCENTRICA PVC P/ ESG PREDIAL DN 100 X 75MM</t>
  </si>
  <si>
    <t>ANEL BORRACHA PARA TUBO ESGOTO PREDIAL, DN 75 MM (NBR 5688)</t>
  </si>
  <si>
    <t>REDUCAO EXCENTRICA PVC P/ ESG PREDIAL DN 100 X 50MM (FORNECIDO E INSTALADO)</t>
  </si>
  <si>
    <t>REDUCAO EXCENTRICA PVC P/ ESG PREDIAL DN 100 X 75MM (FORNECIDO E INSTALADO)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</si>
  <si>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</si>
  <si>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</si>
  <si>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</si>
  <si>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</si>
  <si>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</si>
  <si>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CURVA CURTA 90 GRAUS, PVC, SERIE NORMAL, ESGOTO PREDIAL, DN 50 MM, JUNTA ELÁSTICA, FORNECIDO E INSTALADO EM PRUMADA DE ESGOTO SANITÁRIO OU VENTILAÇÃO. AF_12/2014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</si>
  <si>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</si>
  <si>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</si>
  <si>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</si>
  <si>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</si>
  <si>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JOELHO 45 GRAUS, PVC, SERIE NORMAL, ESGOTO PREDIAL, DN 100 MM, JUNTA E LÁSTICA,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</si>
  <si>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</si>
  <si>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DEMOLIÇÕES, ESCAVAÇÕES, REATERROS, RASGO E RETIRADAS</t>
  </si>
  <si>
    <t>ELETRODUTO FLEXÍVEL CORRUGADO, PVC, DN 25 MM (3/4"), PARA CIRCUITOS TERMINAIS, INSTALADO EM PAREDE - FORNECIMENTO E INSTALAÇÃO. AF_12/2015</t>
  </si>
  <si>
    <t>RASGO EM ALVENARIA PARA ELETRODUTOS COM DIAMETROS MENORES OU IGUAIS A 40 MM. AF_05/2015</t>
  </si>
  <si>
    <t>RASGO EM ALVENARIA PARA RAMAIS/ DISTRIBUIÇÃO COM DIAMETROS MENORES OU IGUAIS A 40 MM. AF_05/2015</t>
  </si>
  <si>
    <t>RASGO EM CONTRAPISO PARA RAMAIS/ DISTRIBUIÇÃO COM DIÂMETROS MAIORES QUE 75 MM. AF_05/2015</t>
  </si>
  <si>
    <t>CHUMBAMENTO LINEAR EM ALVENARIA PARA RAMAIS/DISTRIBUIÇÃO COM DIÂMETROS MAIORES QUE 40 MM E MENORES OU IGUAIS A 75 MM. AF_05/2015</t>
  </si>
  <si>
    <t>CHUMBAMENTO LINEAR EM ALVENARIA PARA RAMAIS/DISTRIBUIÇÃO COM DIÂMETROS MEN MORES OU IGUAIS A 40 MM. AF_05/2015</t>
  </si>
  <si>
    <t>ESCAVAÇÃO MANUAL DE VALA COM PROFUNDIDADE MENOR OU IGUAL A 1,30 M. AF_02/2021</t>
  </si>
  <si>
    <t>REATERRO MANUAL DE VALAS COM COMPACTAÇÃO MECANIZADA. AF_04/2016</t>
  </si>
  <si>
    <t>-</t>
  </si>
  <si>
    <t>122</t>
  </si>
  <si>
    <t>ADESIVO PLASTICO PARA PVC, FRASCO COM *850* GR</t>
  </si>
  <si>
    <t>0,0710000</t>
  </si>
  <si>
    <t>76,17</t>
  </si>
  <si>
    <t>20083</t>
  </si>
  <si>
    <t>SOLUCAO PREPARADORA / LIMPADORA PARA PVC, FRASCO COM 1000 CM3</t>
  </si>
  <si>
    <t>0,0900000</t>
  </si>
  <si>
    <t>86,30</t>
  </si>
  <si>
    <t>38383</t>
  </si>
  <si>
    <t>LIXA D'AGUA EM FOLHA, GRAO 100</t>
  </si>
  <si>
    <t>0,0590000</t>
  </si>
  <si>
    <t>1,82</t>
  </si>
  <si>
    <t>TE DE REDUÇÃO, PVC, SOLDÁVEL, DN 100MM X 50MM - FORNECIMENTO E INSTALAÇÃO. AF_12/2014</t>
  </si>
  <si>
    <t>TE DE REDUCAO, PVC, SOLDAVEL, 90 GRAUS, 100 MM X 50 MM</t>
  </si>
  <si>
    <t>https://www.americanas.com.br/produto/4621596290?opn=YSMESP&amp;srsltid=AWLEVJyoXzgTR1h7IpMAEsMS8oxWOoVyn8GuG8JgwwDkdF7qSIHwfSVUJ48&amp;cor=Branco</t>
  </si>
  <si>
    <t>INTERRUPTOR SIMPLES (1 MÓDULO), 10A/250V, INCLUINDO SUPORTE E PLACA - FORNECIMENTO E INSTALAÇÃO. AF_12/2015</t>
  </si>
  <si>
    <t>INTERRUPTOR SIMPLES (3 MÓDULOS), 10A/250V, INCLUINDO SUPORTE E PLACA -FORNECIMENTO E INSTALAÇÃO. AF_12/2015</t>
  </si>
  <si>
    <t>ELETRODUTO FLEXIVEL, EM ACO GALVANIZADO, REVESTIDO EXTERNAMENTE COM PVC PRETO, DIAMETRO EXTERNO DE 32 MM (1"), TIPO SEALTUBO</t>
  </si>
  <si>
    <t>0,0672000</t>
  </si>
  <si>
    <t>21,21</t>
  </si>
  <si>
    <t xml:space="preserve">ELETRODUTO FLEXIVEL, EM ACO GALVANIZADO, REVESTIDO EXTERNAMENTE COM PVC PRETO, DIAMETRO EXTERNO DE 32 MM (1"), TIPO SEALTUB), PARA REDE ENTERRADA DE DISTRIBUIÇÃO DE ENERGIA ELÉTRICA - FORNECIMENTO E INSTALAÇÃO. </t>
  </si>
  <si>
    <t>ELETRODUTO FLEXIVEL, EM ACO GALVANIZADO, REVESTIDO EXTERNAMENTE COM PVC PRETO, DIAMETRO EXTERNO DE 32 MM (1")/DN 25MM, TIPO SEALTUBO, PARA REDE ENTERRADA DE DISTRIBUIÇÃO DE ENERGIA ELÉTRICA - FORNECIMENTO E INSTALAÇÃO.</t>
  </si>
  <si>
    <t>TOMADA BAIXA DE EMBUTIR (1 MÓDULO), 2P+T 10 A, INCLUINDO SUPORTE E PLACA - FORNECIMENTO E INSTALAÇÃO. AF_12/2015</t>
  </si>
  <si>
    <t>CAIXA RETANGULAR 4" X 2" ALTA (2,00 M DO PISO), PVC, INSTALADA EM PAREDE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</si>
  <si>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</si>
  <si>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</si>
  <si>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DISPOSITIVO DR, 2 POLOS, SENSIBILIDADE DE 30 MA, CORRENTE DE 25 A, TIPO AC</t>
  </si>
  <si>
    <t xml:space="preserve">DISPOSITIVO DR, 2 POLOS, SENSIBILIDADE DE 30 MA, CORRENTE DE 25 A, TIPO AC - FORNECIMENTO E INSTALAÇÃO.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</si>
  <si>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</si>
  <si>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</si>
  <si>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</si>
  <si>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</si>
  <si>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</si>
  <si>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</si>
  <si>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</si>
  <si>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</si>
  <si>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</si>
  <si>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</si>
  <si>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</si>
  <si>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</si>
  <si>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</si>
  <si>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</si>
  <si>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</si>
  <si>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</si>
  <si>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</si>
  <si>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</si>
  <si>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</si>
  <si>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</si>
  <si>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</si>
  <si>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</si>
  <si>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</si>
  <si>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</si>
  <si>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</si>
  <si>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</si>
  <si>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</si>
  <si>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</si>
  <si>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</si>
  <si>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</si>
  <si>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</si>
  <si>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</si>
  <si>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</si>
  <si>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</si>
  <si>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</si>
  <si>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</si>
  <si>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</si>
  <si>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</si>
  <si>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</si>
  <si>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</si>
  <si>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</si>
  <si>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</si>
  <si>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</si>
  <si>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</si>
  <si>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</si>
  <si>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</si>
  <si>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</si>
  <si>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</si>
  <si>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</si>
  <si>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</si>
  <si>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</si>
  <si>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</si>
  <si>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</si>
  <si>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</si>
  <si>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</si>
  <si>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</si>
  <si>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</si>
  <si>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</si>
  <si>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</si>
  <si>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</si>
  <si>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</si>
  <si>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</si>
  <si>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</si>
  <si>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</si>
  <si>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</si>
  <si>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</si>
  <si>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</si>
  <si>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</si>
  <si>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</si>
  <si>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</si>
  <si>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</si>
  <si>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</si>
  <si>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</si>
  <si>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</si>
  <si>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7.1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</si>
  <si>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</si>
  <si>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</si>
  <si>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</si>
  <si>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</si>
  <si>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</si>
  <si>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</si>
  <si>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</si>
  <si>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</si>
  <si>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</si>
  <si>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</si>
  <si>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</si>
  <si>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</si>
  <si>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</si>
  <si>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EXTINTOR DE INCÊNDIO PORTÁTIL COM CARGA DE PQS DE 4 KG, CLASSE BC - FORNECIMENTO E INSTALAÇÃO. AF_10/2020_P</t>
  </si>
  <si>
    <t>PATCH PANEL 24 PORTAS, CATEGORIA 6 - FORNECIMENTO E INSTALAÇÃO. AF_11/2019</t>
  </si>
  <si>
    <t>MINI RACK DE PAREDE 4U</t>
  </si>
  <si>
    <t>RÉGUA DE TOMADA 12 TOMADAS</t>
  </si>
  <si>
    <t>SWITCH GERENCIÁVEL 24 PORTAS</t>
  </si>
  <si>
    <t>DISJUNTOR BIPOLAR TIPO DIN, CORRENTE NOMINAL DE 50A - FORNECIMENTO E INSTALAÇÃO. AF_10/2020</t>
  </si>
  <si>
    <t>DISJUNTOR BIPOLAR TIPO DIN, CORRENTE NOMINAL DE 40A - FORNECIMENTO E ILAÇÃO. AF_10/2020</t>
  </si>
  <si>
    <t>QUADRO DE DISTRIBUICAO, SEM BARRAMENTO, EM PVC, DE SOBREPOR, PARA 27 DISJUNTORES NEMA OU 36 DISJUNTORES DIN (FORNECIMENTO E INSTALAÇÃO)</t>
  </si>
  <si>
    <t>LUMINÁRIA DE EMBUTIR LED TUBULAR INCLUSAS 4 LÂMPADAS 10W 5000K - FORNECIMENTO E INSTALAÇÃO</t>
  </si>
  <si>
    <t>CABO DE COBRE FLEXÍVEL ISOLADO, 16 MM², ANTI-CHAMA 450/750 V, PARA CIRCUITOS TERMINAIS - FORNECIMENTO E INSTALAÇÃO. AF_12/2015 AMARELO</t>
  </si>
  <si>
    <t>CABO DE COBRE FLEXÍVEL ISOLADO, 16 MM², ANTI-CHAMA 450/750 V, PARA CIRCUITOS TERMINAIS - FORNECIMENTO E INSTALAÇÃO. AF_12/2015 AZUL</t>
  </si>
  <si>
    <t>CABO DE COBRE FLEXÍVEL ISOLADO, 16 MM², ANTI-CHAMA 450/750 V, PARA CIRCUITOS TERMINAIS - FORNECIMENTO E INSTALAÇÃO. AF_12/2015 BRANCO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</si>
  <si>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</si>
  <si>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</si>
  <si>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</si>
  <si>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</si>
  <si>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</si>
  <si>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</si>
  <si>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</si>
  <si>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</si>
  <si>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</si>
  <si>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</si>
  <si>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</si>
  <si>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</si>
  <si>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</si>
  <si>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</si>
  <si>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</si>
  <si>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</si>
  <si>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</si>
  <si>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</si>
  <si>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</si>
  <si>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</si>
  <si>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</si>
  <si>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</si>
  <si>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</si>
  <si>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</si>
  <si>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</si>
  <si>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</si>
  <si>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</si>
  <si>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</si>
  <si>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</si>
  <si>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</si>
  <si>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</si>
  <si>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</si>
  <si>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</si>
  <si>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</si>
  <si>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</si>
  <si>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</si>
  <si>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</si>
  <si>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</si>
  <si>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</si>
  <si>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</si>
  <si>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</si>
  <si>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8.55</t>
  </si>
  <si>
    <t>8.56</t>
  </si>
  <si>
    <t>8.57</t>
  </si>
  <si>
    <t>8.58</t>
  </si>
  <si>
    <t>8.59</t>
  </si>
  <si>
    <t>8.60</t>
  </si>
  <si>
    <t>8.61</t>
  </si>
  <si>
    <t>8.62</t>
  </si>
  <si>
    <t>ALVENARIA DE VEDAÇÃO DE BLOCOS VAZADOS DE CONCRETO APARENTE DE 14X19X39 CM (ESPESSURA 14 CM) E ARGAMASSA DE ASSENTAMENTO COM PREPARO EM BETONEIRA. AF_12/2021</t>
  </si>
  <si>
    <t>COMPOSIÇÕES</t>
  </si>
  <si>
    <t>Código</t>
  </si>
  <si>
    <t>Descrição</t>
  </si>
  <si>
    <t>Valor Final</t>
  </si>
  <si>
    <t>Undade</t>
  </si>
  <si>
    <t>Código Insumo</t>
  </si>
  <si>
    <t>Descrição Insumo</t>
  </si>
  <si>
    <t>Unidade</t>
  </si>
  <si>
    <t>Coeficiente</t>
  </si>
  <si>
    <t>Valor</t>
  </si>
  <si>
    <t>Valor Unit</t>
  </si>
  <si>
    <t xml:space="preserve">COTAÇÕES </t>
  </si>
  <si>
    <t>Item</t>
  </si>
  <si>
    <t>Racks</t>
  </si>
  <si>
    <t>Filtro de Linha</t>
  </si>
  <si>
    <t>Switch</t>
  </si>
  <si>
    <t>Média</t>
  </si>
  <si>
    <t>LUMINARIA DE EMBUTIR EM CHAPA DE ACO PARA 4 LAMPADAS FLUORESCENTES DE *36* W, ALETADA, COMPLETA (LAMPADAS E REATOR INCLUSOS)</t>
  </si>
  <si>
    <t>LUMINÁRIA ARANDELA TIPO TARTARUGA, COM GRADE, DE SOBREPOR, COM 1 LÂMPADA LED DE 10 W, SEM REATOR - FORNECIMENTO E INSTALAÇÃO. AF_02/2020</t>
  </si>
  <si>
    <t>LAMPADA LED 10 W BIVOLT BRANCA, FORMATO TRADICIONAL (BASE E27)</t>
  </si>
  <si>
    <t>38775</t>
  </si>
  <si>
    <t>LUMINARIA TIPO TARTARUGA PARA AREA EXTERNA EM ALUMINIO, COM GRADE, PARA 1 LAMPADA, BASE E27, POTENCIA MAXIMA 40/60 W (NAO INCLUI LAMPADA)</t>
  </si>
  <si>
    <t>0,2299000</t>
  </si>
  <si>
    <t>0,5518000</t>
  </si>
  <si>
    <t xml:space="preserve">Emenda </t>
  </si>
  <si>
    <t>DISPOSITIVO DPS CLASSE I + II 60KA e 275V 1 POLOS (1F) - FORNECIMENTO E INSTALAÇÃO</t>
  </si>
  <si>
    <t>Tampa Terminal</t>
  </si>
  <si>
    <t>KIT DE PORTA DE MADEIRA TIPO MEXICANA, MACIÇA (PESADA OU SUPERPESADA), PADRÃO MÉDIO, 80X210CM, ESPESSURA DE 3,5CM, ITENS INCLUSOS: DOBRADIÇAS, MONTAGEM E INSTALAÇÃO DE BATENTE, FECHADURA COM EXECUÇÃO DO FURO - FORNECIMENTO E INSTALAÇÃO. AF_12/2019</t>
  </si>
  <si>
    <t>PINTURA VERNIZ (INCOLOR) ALQUÍDICO EM MADEIRA, USO INTERNO, 2 DEMÃOS. AF_01/2021</t>
  </si>
  <si>
    <t>3.23</t>
  </si>
  <si>
    <t>LIXAMENTO DE MADEIRA PARA APLICAÇÃO DE FUNDO OU PINTURA. AF_01/2021</t>
  </si>
  <si>
    <t>3.24</t>
  </si>
  <si>
    <t>CABO FLEXIVEL PVC 750 V, 3 CONDUTORES DE 4,0 MM2</t>
  </si>
  <si>
    <t>http://www.infraeletrocalhas.com.br/eletrocalhas.asp</t>
  </si>
  <si>
    <t>https://www.magazineluiza.com.br/luminaria-embutir-tubular-4-lampadas-quadrado-60cm-lumepetro/p/ec4211eg81/cj/luri/?&amp;seller_id=eletrorastro</t>
  </si>
  <si>
    <t>https://www.shoptime.com.br/produto/103992790?opn=GOOGLEXML&amp;offerId=5d3f569749a1cfe01926b135&amp;cor=Branco</t>
  </si>
  <si>
    <t>https://www.eletrorastro.com.br/produto/luminaria-embutir-tubular-4-lampadas-quadrado-60cm-aluminio-lumepetro-82200?utm_source=google&amp;utm_medium=cpc&amp;utm_campaign=</t>
  </si>
  <si>
    <t>LUMINÁRIA DE EMBUTIR PARA 4 LÂMPADAS TUBULARES FLUORESCENTES - FORNECIMENTO E INSTALAÇÃO. AF_02/2020</t>
  </si>
  <si>
    <t>https://www.eletrorastro.com.br/produto/lampada-tubular-t8-led-10w-60cm-luz-branco-frio-bivolt-g13-empalux-68470</t>
  </si>
  <si>
    <t>https://www.iluminim.com.br/lampada-led-tubular-t8-9w?utm_source=Site&amp;utm_medium=GoogleMerchant&amp;utm_campaign=GoogleMerchant&amp;pht=50481592586036248&amp;gclid=CjwKCAjwopWSBhB6EiwAjxmqDW7ErNa-_u6JL5PwpvlqjhuG4x-RBr_tYuN0uI_9P3cn9_pbBmzxhxoCKzsQAvD_BwE</t>
  </si>
  <si>
    <t>https://www.zzatfull.com.br/lampada-led-tubular-10w-60cm?utm_source=Site&amp;utm_medium=GoogleMerchant&amp;utm_campaign=GoogleMerchant&amp;gclid=CjwKCAjwopWSBhB6EiwAjxmqDWUZWpj1Er-ZkbYtpRudpzJd2cYMQP6vQQPbz5_U3brleum5istJWhoCLBwQAvD_BwE</t>
  </si>
  <si>
    <t>POSTE DE CONCRETO ARMADO DE SECAO DUPLO T, EXTENSAO DE 11,00 M, RESISTENCIA DE 150 DAN, TIPO D</t>
  </si>
  <si>
    <t>TORNEIRA DE BOIA PARA CAIXA D'ÁGUA, ROSCÁVEL, 3/4" - FORNECIMENTO E INSTALAÇÃO. AF_08/2021</t>
  </si>
  <si>
    <t>ADAPTADOR COM FLANGE E ANEL DE VEDAÇÃO, PVC, SOLDÁVEL, DN 25 MM X 3/4 , INSTALADO EM RESERVAÇÃO DE ÁGUA DE EDIFICAÇÃO QUE POSSUA RESERVATÓRIO DE FIBRA/FIBROCIMENTO FORNECIMENTO E INSTALAÇÃO. AF_06/2016</t>
  </si>
  <si>
    <t>ELETRODUTO DE AÇO GALVANIZADO, CLASSE PESADO, DN 20 MM (3/4"), APARENTE, INSTALADO EM PAREDE - FORNECIMENTO E INSTALAÇÃO. AF_11/2016_P</t>
  </si>
  <si>
    <t>CABO DE COBRE FLEXÍVEL ISOLADO, 4 MM², ANTI-CHAMA 450/750 V, PARA CIRCUITOS TERMINAIS - FORNECIMENTO E INSTALAÇÃO. AF_12/2015 BRANCO</t>
  </si>
  <si>
    <t>ELETRODUTO FLEXÍVEL CORRUGADO, PVC, DN 32 MM (1"), PARA CIRCUITOS TERMINAIS, INSTALADO EM FORRO - FORNECIMENTO E INSTALAÇÃO. AF_12/2015</t>
  </si>
  <si>
    <t>ELETRODUTO DE AÇO GALVANIZADO, CLASSE PESADO, DN 20 MM (1), APARENTE, INSTALADO EM PAREDE - FORNECIMENTO E INSTALAÇÃO. AF_11/2016_P</t>
  </si>
  <si>
    <t>!EM PROCESSO DESATIVACAO! ELETRODUTO EM ACO GALVANIZADO ELETROLITICO, PESADO, DIAMETRO 3/4", PAREDE DE 0,90 MM</t>
  </si>
  <si>
    <t>LUVA DE EMENDA PARA ELETRODUTO, AÇO GALVANIZADO, DN 20 MM (3/4''), APARENTE, INSTALADA EM PAREDE - FORNECIMENTO E INSTALAÇÃO. AF_11/2016_P</t>
  </si>
  <si>
    <t>!EM PROCESSO DESATIVACAO! ELETRODUTO EM ACO GALVANIZADO ELETROLITICO, PESADO, DIAMETRO 1", PAREDE DE 0,90 MM</t>
  </si>
  <si>
    <t>CONDULETE DE ALUMÍNIO, TIPO X, PARA ELETRODUTO DE AÇO GALVANIZADO DN 20 MM (3/4''), APARENTE - FORNECIMENTO E INSTALAÇÃO. AF_11/2016_P</t>
  </si>
  <si>
    <t>Tabela SINAPI com desoneração de junho/2022</t>
  </si>
  <si>
    <t>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</si>
</sst>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&quot;-&quot;??_);_(@_)"/>
    <numFmt numFmtId="166" formatCode="00"/>
    <numFmt numFmtId="167" formatCode="0.0000000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4"/>
      <name val="Arial"/>
      <family val="2"/>
    </font>
    <font>
      <sz val="10"/>
      <name val="Courier New"/>
      <family val="3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 New"/>
      <family val="3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18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416">
    <xf numFmtId="0" fontId="0" fillId="0" borderId="0" xfId="0"/>
    <xf numFmtId="0" fontId="1" fillId="2" borderId="0" xfId="1" applyFill="1"/>
    <xf numFmtId="0" fontId="1" fillId="2" borderId="0" xfId="1" applyFill="1" applyAlignment="1">
      <alignment horizontal="center"/>
    </xf>
    <xf numFmtId="0" fontId="3" fillId="3" borderId="0" xfId="0" applyFont="1" applyFill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right"/>
      <protection locked="0"/>
    </xf>
    <xf numFmtId="0" fontId="4" fillId="3" borderId="0" xfId="0" applyFont="1" applyFill="1" applyAlignment="1">
      <alignment horizontal="left"/>
    </xf>
    <xf numFmtId="0" fontId="5" fillId="2" borderId="0" xfId="1" applyFont="1" applyFill="1"/>
    <xf numFmtId="165" fontId="1" fillId="5" borderId="4" xfId="2" applyFont="1" applyFill="1" applyBorder="1" applyAlignment="1">
      <alignment horizontal="center"/>
    </xf>
    <xf numFmtId="0" fontId="1" fillId="0" borderId="0" xfId="1"/>
    <xf numFmtId="0" fontId="1" fillId="0" borderId="0" xfId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4" borderId="4" xfId="1" applyFill="1" applyBorder="1"/>
    <xf numFmtId="165" fontId="1" fillId="4" borderId="4" xfId="1" applyNumberFormat="1" applyFill="1" applyBorder="1" applyAlignment="1">
      <alignment horizontal="center"/>
    </xf>
    <xf numFmtId="10" fontId="1" fillId="6" borderId="4" xfId="1" applyNumberFormat="1" applyFill="1" applyBorder="1" applyAlignment="1">
      <alignment horizontal="center"/>
    </xf>
    <xf numFmtId="10" fontId="1" fillId="0" borderId="4" xfId="3" applyNumberFormat="1" applyFont="1" applyBorder="1" applyAlignment="1">
      <alignment horizontal="center"/>
    </xf>
    <xf numFmtId="10" fontId="1" fillId="6" borderId="4" xfId="3" applyNumberFormat="1" applyFont="1" applyFill="1" applyBorder="1" applyAlignment="1">
      <alignment horizontal="center"/>
    </xf>
    <xf numFmtId="0" fontId="1" fillId="4" borderId="4" xfId="1" applyFill="1" applyBorder="1" applyAlignment="1">
      <alignment horizontal="left"/>
    </xf>
    <xf numFmtId="165" fontId="1" fillId="4" borderId="4" xfId="2" applyFont="1" applyFill="1" applyBorder="1" applyAlignment="1">
      <alignment horizontal="center"/>
    </xf>
    <xf numFmtId="10" fontId="1" fillId="4" borderId="4" xfId="3" applyNumberFormat="1" applyFont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10" fontId="1" fillId="2" borderId="0" xfId="1" applyNumberFormat="1" applyFill="1"/>
    <xf numFmtId="10" fontId="1" fillId="2" borderId="8" xfId="1" applyNumberFormat="1" applyFill="1" applyBorder="1"/>
    <xf numFmtId="0" fontId="1" fillId="0" borderId="4" xfId="1" applyBorder="1" applyAlignment="1">
      <alignment horizontal="left" indent="5"/>
    </xf>
    <xf numFmtId="0" fontId="1" fillId="2" borderId="8" xfId="1" applyFill="1" applyBorder="1"/>
    <xf numFmtId="10" fontId="1" fillId="6" borderId="5" xfId="3" applyNumberFormat="1" applyFont="1" applyFill="1" applyBorder="1" applyAlignment="1">
      <alignment horizontal="center"/>
    </xf>
    <xf numFmtId="165" fontId="1" fillId="0" borderId="4" xfId="1" applyNumberFormat="1" applyBorder="1" applyAlignment="1">
      <alignment horizontal="center"/>
    </xf>
    <xf numFmtId="0" fontId="1" fillId="0" borderId="4" xfId="1" applyBorder="1"/>
    <xf numFmtId="10" fontId="1" fillId="6" borderId="4" xfId="3" applyNumberFormat="1" applyFont="1" applyFill="1" applyBorder="1"/>
    <xf numFmtId="10" fontId="1" fillId="5" borderId="4" xfId="3" applyNumberFormat="1" applyFont="1" applyFill="1" applyBorder="1" applyAlignment="1">
      <alignment horizontal="center"/>
    </xf>
    <xf numFmtId="0" fontId="1" fillId="2" borderId="10" xfId="1" applyFill="1" applyBorder="1"/>
    <xf numFmtId="0" fontId="1" fillId="2" borderId="11" xfId="1" applyFill="1" applyBorder="1"/>
    <xf numFmtId="0" fontId="1" fillId="2" borderId="9" xfId="1" applyFill="1" applyBorder="1"/>
    <xf numFmtId="0" fontId="1" fillId="2" borderId="7" xfId="1" applyFill="1" applyBorder="1"/>
    <xf numFmtId="0" fontId="1" fillId="2" borderId="12" xfId="1" applyFill="1" applyBorder="1"/>
    <xf numFmtId="0" fontId="1" fillId="2" borderId="13" xfId="1" applyFill="1" applyBorder="1"/>
    <xf numFmtId="0" fontId="1" fillId="2" borderId="14" xfId="1" applyFill="1" applyBorder="1"/>
    <xf numFmtId="0" fontId="1" fillId="2" borderId="13" xfId="4" applyFill="1" applyBorder="1"/>
    <xf numFmtId="0" fontId="1" fillId="5" borderId="0" xfId="1" applyFill="1"/>
    <xf numFmtId="0" fontId="1" fillId="5" borderId="0" xfId="1" applyFill="1" applyAlignment="1">
      <alignment horizontal="center"/>
    </xf>
    <xf numFmtId="0" fontId="1" fillId="0" borderId="0" xfId="1" applyAlignment="1">
      <alignment horizontal="center"/>
    </xf>
    <xf numFmtId="2" fontId="7" fillId="0" borderId="0" xfId="5" applyNumberFormat="1" applyFont="1" applyAlignment="1">
      <alignment horizontal="center" vertical="center" wrapText="1"/>
    </xf>
    <xf numFmtId="0" fontId="7" fillId="7" borderId="0" xfId="5" applyFont="1" applyFill="1" applyAlignment="1">
      <alignment horizontal="center" vertical="center" wrapText="1"/>
    </xf>
    <xf numFmtId="0" fontId="7" fillId="0" borderId="0" xfId="5" applyFont="1" applyAlignment="1">
      <alignment horizontal="center" vertical="center" wrapText="1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left"/>
    </xf>
    <xf numFmtId="0" fontId="11" fillId="5" borderId="0" xfId="0" applyFont="1" applyFill="1" applyAlignment="1">
      <alignment horizontal="center"/>
    </xf>
    <xf numFmtId="0" fontId="2" fillId="2" borderId="8" xfId="0" applyFont="1" applyFill="1" applyBorder="1" applyAlignment="1">
      <alignment horizontal="right"/>
    </xf>
    <xf numFmtId="49" fontId="10" fillId="7" borderId="7" xfId="5" applyNumberFormat="1" applyFont="1" applyFill="1" applyBorder="1" applyAlignment="1">
      <alignment vertical="center"/>
    </xf>
    <xf numFmtId="0" fontId="9" fillId="2" borderId="0" xfId="5" applyFill="1" applyAlignment="1">
      <alignment vertical="center"/>
    </xf>
    <xf numFmtId="2" fontId="7" fillId="7" borderId="0" xfId="5" applyNumberFormat="1" applyFont="1" applyFill="1" applyAlignment="1">
      <alignment horizontal="center" vertical="center" wrapText="1"/>
    </xf>
    <xf numFmtId="0" fontId="7" fillId="2" borderId="0" xfId="5" applyFont="1" applyFill="1" applyAlignment="1">
      <alignment horizontal="center" vertical="center" wrapText="1"/>
    </xf>
    <xf numFmtId="2" fontId="7" fillId="2" borderId="8" xfId="5" applyNumberFormat="1" applyFont="1" applyFill="1" applyBorder="1" applyAlignment="1">
      <alignment horizontal="center" vertical="center" wrapText="1"/>
    </xf>
    <xf numFmtId="0" fontId="0" fillId="2" borderId="7" xfId="0" applyFill="1" applyBorder="1"/>
    <xf numFmtId="0" fontId="0" fillId="2" borderId="0" xfId="0" applyFill="1"/>
    <xf numFmtId="0" fontId="0" fillId="2" borderId="8" xfId="0" applyFill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justify"/>
    </xf>
    <xf numFmtId="0" fontId="11" fillId="0" borderId="0" xfId="0" applyFont="1" applyAlignment="1">
      <alignment horizontal="center" vertical="justify"/>
    </xf>
    <xf numFmtId="0" fontId="0" fillId="2" borderId="4" xfId="0" applyFill="1" applyBorder="1" applyAlignment="1">
      <alignment horizontal="center" vertical="center"/>
    </xf>
    <xf numFmtId="2" fontId="0" fillId="2" borderId="4" xfId="0" applyNumberFormat="1" applyFill="1" applyBorder="1" applyAlignment="1">
      <alignment horizontal="center" vertical="center"/>
    </xf>
    <xf numFmtId="2" fontId="0" fillId="0" borderId="0" xfId="0" applyNumberFormat="1"/>
    <xf numFmtId="0" fontId="13" fillId="2" borderId="4" xfId="0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center"/>
    </xf>
    <xf numFmtId="0" fontId="13" fillId="0" borderId="0" xfId="0" applyFont="1"/>
    <xf numFmtId="2" fontId="13" fillId="0" borderId="0" xfId="0" applyNumberFormat="1" applyFont="1"/>
    <xf numFmtId="0" fontId="0" fillId="2" borderId="7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8" xfId="0" applyFill="1" applyBorder="1" applyAlignment="1">
      <alignment vertical="center"/>
    </xf>
    <xf numFmtId="2" fontId="14" fillId="8" borderId="4" xfId="0" applyNumberFormat="1" applyFont="1" applyFill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0" fillId="0" borderId="0" xfId="0" applyFont="1"/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6" applyFill="1"/>
    <xf numFmtId="0" fontId="21" fillId="5" borderId="0" xfId="0" applyFont="1" applyFill="1" applyAlignment="1">
      <alignment horizontal="left" vertical="top"/>
    </xf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/>
    <xf numFmtId="10" fontId="24" fillId="0" borderId="0" xfId="8" applyNumberFormat="1" applyFont="1" applyBorder="1" applyAlignment="1">
      <alignment wrapText="1"/>
    </xf>
    <xf numFmtId="166" fontId="24" fillId="0" borderId="0" xfId="7" applyNumberFormat="1" applyFont="1" applyBorder="1" applyAlignment="1">
      <alignment wrapText="1"/>
    </xf>
    <xf numFmtId="17" fontId="24" fillId="0" borderId="0" xfId="7" applyNumberFormat="1" applyFont="1" applyBorder="1" applyAlignment="1">
      <alignment wrapText="1"/>
    </xf>
    <xf numFmtId="0" fontId="24" fillId="0" borderId="0" xfId="0" applyFont="1" applyAlignment="1">
      <alignment horizontal="center"/>
    </xf>
    <xf numFmtId="0" fontId="25" fillId="0" borderId="21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24" fillId="5" borderId="21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24" fillId="5" borderId="20" xfId="0" applyFont="1" applyFill="1" applyBorder="1" applyAlignment="1">
      <alignment horizontal="center" vertical="center"/>
    </xf>
    <xf numFmtId="0" fontId="24" fillId="5" borderId="21" xfId="0" applyFont="1" applyFill="1" applyBorder="1" applyAlignment="1">
      <alignment horizontal="center" vertical="center"/>
    </xf>
    <xf numFmtId="0" fontId="26" fillId="9" borderId="23" xfId="0" applyFont="1" applyFill="1" applyBorder="1" applyAlignment="1">
      <alignment horizontal="center" vertical="center"/>
    </xf>
    <xf numFmtId="0" fontId="26" fillId="9" borderId="24" xfId="0" applyFont="1" applyFill="1" applyBorder="1" applyAlignment="1">
      <alignment horizontal="center" vertical="center"/>
    </xf>
    <xf numFmtId="0" fontId="26" fillId="9" borderId="24" xfId="0" applyFont="1" applyFill="1" applyBorder="1" applyAlignment="1">
      <alignment horizontal="center" vertical="center" wrapText="1"/>
    </xf>
    <xf numFmtId="0" fontId="25" fillId="5" borderId="21" xfId="0" applyFont="1" applyFill="1" applyBorder="1" applyAlignment="1">
      <alignment horizontal="center" vertical="center" wrapText="1"/>
    </xf>
    <xf numFmtId="0" fontId="0" fillId="5" borderId="0" xfId="0" applyFill="1"/>
    <xf numFmtId="1" fontId="25" fillId="5" borderId="21" xfId="0" applyNumberFormat="1" applyFont="1" applyFill="1" applyBorder="1" applyAlignment="1">
      <alignment horizontal="center" vertical="center"/>
    </xf>
    <xf numFmtId="0" fontId="22" fillId="5" borderId="0" xfId="0" applyFont="1" applyFill="1"/>
    <xf numFmtId="0" fontId="20" fillId="5" borderId="0" xfId="0" applyFont="1" applyFill="1"/>
    <xf numFmtId="0" fontId="25" fillId="0" borderId="18" xfId="0" applyFont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/>
    </xf>
    <xf numFmtId="0" fontId="23" fillId="12" borderId="16" xfId="0" applyFont="1" applyFill="1" applyBorder="1" applyAlignment="1">
      <alignment horizontal="center" vertical="center" wrapText="1"/>
    </xf>
    <xf numFmtId="0" fontId="23" fillId="12" borderId="31" xfId="0" applyFont="1" applyFill="1" applyBorder="1" applyAlignment="1">
      <alignment horizontal="center" vertical="center" wrapText="1"/>
    </xf>
    <xf numFmtId="0" fontId="23" fillId="12" borderId="31" xfId="0" applyFont="1" applyFill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 wrapText="1"/>
    </xf>
    <xf numFmtId="0" fontId="24" fillId="0" borderId="33" xfId="0" applyFont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/>
    </xf>
    <xf numFmtId="0" fontId="23" fillId="10" borderId="16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 wrapText="1"/>
    </xf>
    <xf numFmtId="0" fontId="23" fillId="10" borderId="31" xfId="0" applyFont="1" applyFill="1" applyBorder="1" applyAlignment="1">
      <alignment horizontal="center" vertical="center" wrapText="1"/>
    </xf>
    <xf numFmtId="0" fontId="23" fillId="10" borderId="31" xfId="0" applyFont="1" applyFill="1" applyBorder="1" applyAlignment="1">
      <alignment horizontal="center" vertical="center"/>
    </xf>
    <xf numFmtId="0" fontId="24" fillId="5" borderId="27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 wrapText="1"/>
    </xf>
    <xf numFmtId="0" fontId="24" fillId="5" borderId="28" xfId="0" applyFont="1" applyFill="1" applyBorder="1" applyAlignment="1">
      <alignment horizontal="center" vertical="center" wrapText="1"/>
    </xf>
    <xf numFmtId="0" fontId="24" fillId="5" borderId="28" xfId="0" applyFont="1" applyFill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1" fillId="5" borderId="33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4" fillId="5" borderId="33" xfId="0" applyFont="1" applyFill="1" applyBorder="1" applyAlignment="1">
      <alignment horizontal="center" vertical="center" wrapText="1"/>
    </xf>
    <xf numFmtId="0" fontId="24" fillId="5" borderId="33" xfId="0" applyFont="1" applyFill="1" applyBorder="1" applyAlignment="1">
      <alignment horizontal="center" vertical="center"/>
    </xf>
    <xf numFmtId="0" fontId="23" fillId="10" borderId="16" xfId="0" applyFont="1" applyFill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/>
    </xf>
    <xf numFmtId="0" fontId="23" fillId="12" borderId="16" xfId="0" applyFont="1" applyFill="1" applyBorder="1" applyAlignment="1">
      <alignment horizontal="center" vertical="center"/>
    </xf>
    <xf numFmtId="0" fontId="7" fillId="12" borderId="31" xfId="0" applyFont="1" applyFill="1" applyBorder="1" applyAlignment="1">
      <alignment horizontal="center" vertical="center" wrapText="1"/>
    </xf>
    <xf numFmtId="0" fontId="24" fillId="10" borderId="34" xfId="0" applyFont="1" applyFill="1" applyBorder="1" applyAlignment="1">
      <alignment horizontal="center" vertical="center"/>
    </xf>
    <xf numFmtId="0" fontId="24" fillId="10" borderId="35" xfId="0" applyFont="1" applyFill="1" applyBorder="1" applyAlignment="1">
      <alignment horizontal="center" vertical="center"/>
    </xf>
    <xf numFmtId="0" fontId="24" fillId="10" borderId="35" xfId="0" applyFont="1" applyFill="1" applyBorder="1" applyAlignment="1">
      <alignment horizontal="center" vertical="center" wrapText="1"/>
    </xf>
    <xf numFmtId="1" fontId="24" fillId="0" borderId="0" xfId="0" applyNumberFormat="1" applyFont="1" applyAlignment="1">
      <alignment horizontal="center"/>
    </xf>
    <xf numFmtId="1" fontId="23" fillId="0" borderId="0" xfId="0" applyNumberFormat="1" applyFont="1" applyAlignment="1">
      <alignment horizontal="center"/>
    </xf>
    <xf numFmtId="1" fontId="23" fillId="12" borderId="31" xfId="0" applyNumberFormat="1" applyFont="1" applyFill="1" applyBorder="1" applyAlignment="1">
      <alignment horizontal="center" vertical="center"/>
    </xf>
    <xf numFmtId="1" fontId="24" fillId="5" borderId="18" xfId="0" applyNumberFormat="1" applyFont="1" applyFill="1" applyBorder="1" applyAlignment="1">
      <alignment horizontal="center" vertical="center"/>
    </xf>
    <xf numFmtId="1" fontId="24" fillId="5" borderId="21" xfId="0" applyNumberFormat="1" applyFont="1" applyFill="1" applyBorder="1" applyAlignment="1">
      <alignment horizontal="center" vertical="center"/>
    </xf>
    <xf numFmtId="1" fontId="24" fillId="5" borderId="33" xfId="0" applyNumberFormat="1" applyFont="1" applyFill="1" applyBorder="1" applyAlignment="1">
      <alignment horizontal="center" vertical="center"/>
    </xf>
    <xf numFmtId="1" fontId="25" fillId="10" borderId="31" xfId="0" applyNumberFormat="1" applyFont="1" applyFill="1" applyBorder="1" applyAlignment="1">
      <alignment horizontal="center" vertical="center"/>
    </xf>
    <xf numFmtId="1" fontId="25" fillId="5" borderId="28" xfId="0" applyNumberFormat="1" applyFont="1" applyFill="1" applyBorder="1" applyAlignment="1">
      <alignment horizontal="center" vertical="center"/>
    </xf>
    <xf numFmtId="1" fontId="24" fillId="10" borderId="31" xfId="0" applyNumberFormat="1" applyFont="1" applyFill="1" applyBorder="1" applyAlignment="1">
      <alignment horizontal="center" vertical="center"/>
    </xf>
    <xf numFmtId="1" fontId="1" fillId="0" borderId="21" xfId="0" applyNumberFormat="1" applyFont="1" applyBorder="1" applyAlignment="1">
      <alignment horizontal="center" vertical="center"/>
    </xf>
    <xf numFmtId="1" fontId="1" fillId="5" borderId="21" xfId="0" applyNumberFormat="1" applyFont="1" applyFill="1" applyBorder="1" applyAlignment="1">
      <alignment horizontal="center" vertical="center"/>
    </xf>
    <xf numFmtId="1" fontId="24" fillId="0" borderId="21" xfId="7" applyNumberFormat="1" applyFont="1" applyFill="1" applyBorder="1" applyAlignment="1">
      <alignment horizontal="center" vertical="center" wrapText="1"/>
    </xf>
    <xf numFmtId="1" fontId="1" fillId="5" borderId="33" xfId="0" applyNumberFormat="1" applyFont="1" applyFill="1" applyBorder="1" applyAlignment="1">
      <alignment horizontal="center" vertical="center"/>
    </xf>
    <xf numFmtId="1" fontId="25" fillId="12" borderId="31" xfId="0" applyNumberFormat="1" applyFont="1" applyFill="1" applyBorder="1" applyAlignment="1">
      <alignment horizontal="center" vertical="center"/>
    </xf>
    <xf numFmtId="1" fontId="25" fillId="5" borderId="18" xfId="0" applyNumberFormat="1" applyFont="1" applyFill="1" applyBorder="1" applyAlignment="1">
      <alignment horizontal="center" vertical="center"/>
    </xf>
    <xf numFmtId="1" fontId="30" fillId="12" borderId="31" xfId="0" applyNumberFormat="1" applyFont="1" applyFill="1" applyBorder="1" applyAlignment="1">
      <alignment horizontal="center" vertical="center"/>
    </xf>
    <xf numFmtId="1" fontId="24" fillId="10" borderId="35" xfId="0" applyNumberFormat="1" applyFont="1" applyFill="1" applyBorder="1" applyAlignment="1">
      <alignment horizontal="center" vertical="center"/>
    </xf>
    <xf numFmtId="1" fontId="26" fillId="9" borderId="24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1" fillId="5" borderId="2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16" fillId="5" borderId="21" xfId="0" applyFont="1" applyFill="1" applyBorder="1" applyAlignment="1">
      <alignment horizontal="left" wrapText="1"/>
    </xf>
    <xf numFmtId="0" fontId="16" fillId="5" borderId="21" xfId="0" applyFont="1" applyFill="1" applyBorder="1" applyAlignment="1">
      <alignment horizontal="left"/>
    </xf>
    <xf numFmtId="2" fontId="16" fillId="5" borderId="21" xfId="0" applyNumberFormat="1" applyFont="1" applyFill="1" applyBorder="1" applyAlignment="1">
      <alignment horizontal="left"/>
    </xf>
    <xf numFmtId="0" fontId="16" fillId="5" borderId="21" xfId="0" applyFont="1" applyFill="1" applyBorder="1" applyAlignment="1">
      <alignment horizontal="right"/>
    </xf>
    <xf numFmtId="2" fontId="16" fillId="5" borderId="21" xfId="0" applyNumberFormat="1" applyFont="1" applyFill="1" applyBorder="1" applyAlignment="1">
      <alignment horizontal="right"/>
    </xf>
    <xf numFmtId="0" fontId="16" fillId="5" borderId="33" xfId="0" applyFont="1" applyFill="1" applyBorder="1" applyAlignment="1">
      <alignment horizontal="left"/>
    </xf>
    <xf numFmtId="0" fontId="0" fillId="5" borderId="39" xfId="0" applyFill="1" applyBorder="1"/>
    <xf numFmtId="0" fontId="0" fillId="5" borderId="40" xfId="0" applyFill="1" applyBorder="1"/>
    <xf numFmtId="0" fontId="0" fillId="5" borderId="37" xfId="0" applyFill="1" applyBorder="1"/>
    <xf numFmtId="0" fontId="0" fillId="5" borderId="42" xfId="0" applyFill="1" applyBorder="1"/>
    <xf numFmtId="0" fontId="31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17" fillId="0" borderId="21" xfId="0" applyFont="1" applyBorder="1"/>
    <xf numFmtId="0" fontId="16" fillId="0" borderId="21" xfId="0" applyFont="1" applyBorder="1" applyAlignment="1">
      <alignment horizontal="left"/>
    </xf>
    <xf numFmtId="0" fontId="16" fillId="0" borderId="21" xfId="0" applyFont="1" applyBorder="1" applyAlignment="1">
      <alignment horizontal="left" wrapText="1"/>
    </xf>
    <xf numFmtId="0" fontId="17" fillId="0" borderId="21" xfId="0" applyFont="1" applyBorder="1" applyAlignment="1">
      <alignment wrapText="1"/>
    </xf>
    <xf numFmtId="2" fontId="16" fillId="0" borderId="21" xfId="0" applyNumberFormat="1" applyFont="1" applyBorder="1" applyAlignment="1">
      <alignment horizontal="left"/>
    </xf>
    <xf numFmtId="2" fontId="16" fillId="0" borderId="21" xfId="0" applyNumberFormat="1" applyFont="1" applyBorder="1" applyAlignment="1">
      <alignment horizontal="right"/>
    </xf>
    <xf numFmtId="0" fontId="17" fillId="5" borderId="37" xfId="0" applyFont="1" applyFill="1" applyBorder="1"/>
    <xf numFmtId="0" fontId="17" fillId="5" borderId="42" xfId="0" applyFont="1" applyFill="1" applyBorder="1"/>
    <xf numFmtId="0" fontId="16" fillId="0" borderId="45" xfId="0" applyFont="1" applyBorder="1" applyAlignment="1">
      <alignment horizontal="left"/>
    </xf>
    <xf numFmtId="44" fontId="24" fillId="0" borderId="7" xfId="7" applyFont="1" applyFill="1" applyBorder="1" applyAlignment="1">
      <alignment horizontal="center" vertical="center" wrapText="1"/>
    </xf>
    <xf numFmtId="1" fontId="25" fillId="0" borderId="21" xfId="0" applyNumberFormat="1" applyFont="1" applyBorder="1" applyAlignment="1">
      <alignment horizontal="center" vertical="center"/>
    </xf>
    <xf numFmtId="1" fontId="25" fillId="0" borderId="33" xfId="0" applyNumberFormat="1" applyFont="1" applyBorder="1" applyAlignment="1">
      <alignment horizontal="center" vertical="center"/>
    </xf>
    <xf numFmtId="1" fontId="25" fillId="0" borderId="18" xfId="0" applyNumberFormat="1" applyFont="1" applyBorder="1" applyAlignment="1">
      <alignment horizontal="center" vertical="center"/>
    </xf>
    <xf numFmtId="0" fontId="0" fillId="5" borderId="38" xfId="0" applyFill="1" applyBorder="1"/>
    <xf numFmtId="0" fontId="0" fillId="5" borderId="39" xfId="0" applyFill="1" applyBorder="1" applyAlignment="1">
      <alignment wrapText="1"/>
    </xf>
    <xf numFmtId="0" fontId="0" fillId="5" borderId="37" xfId="0" applyFill="1" applyBorder="1" applyAlignment="1">
      <alignment wrapText="1"/>
    </xf>
    <xf numFmtId="0" fontId="16" fillId="5" borderId="21" xfId="0" applyFont="1" applyFill="1" applyBorder="1" applyAlignment="1">
      <alignment horizontal="left" vertical="top" wrapText="1"/>
    </xf>
    <xf numFmtId="0" fontId="16" fillId="5" borderId="21" xfId="0" applyFont="1" applyFill="1" applyBorder="1" applyAlignment="1">
      <alignment horizontal="left" vertical="top"/>
    </xf>
    <xf numFmtId="2" fontId="16" fillId="5" borderId="21" xfId="0" applyNumberFormat="1" applyFont="1" applyFill="1" applyBorder="1" applyAlignment="1">
      <alignment horizontal="left" vertical="top"/>
    </xf>
    <xf numFmtId="0" fontId="16" fillId="0" borderId="21" xfId="0" applyFont="1" applyBorder="1" applyAlignment="1">
      <alignment horizontal="left" vertical="top" wrapText="1"/>
    </xf>
    <xf numFmtId="0" fontId="16" fillId="0" borderId="21" xfId="0" applyFont="1" applyBorder="1" applyAlignment="1">
      <alignment horizontal="left" vertical="top"/>
    </xf>
    <xf numFmtId="2" fontId="16" fillId="0" borderId="21" xfId="0" applyNumberFormat="1" applyFont="1" applyBorder="1" applyAlignment="1">
      <alignment horizontal="left" vertical="top"/>
    </xf>
    <xf numFmtId="0" fontId="16" fillId="5" borderId="39" xfId="0" applyFont="1" applyFill="1" applyBorder="1" applyAlignment="1">
      <alignment horizontal="left" vertical="top"/>
    </xf>
    <xf numFmtId="2" fontId="16" fillId="5" borderId="39" xfId="0" applyNumberFormat="1" applyFont="1" applyFill="1" applyBorder="1" applyAlignment="1">
      <alignment horizontal="left" vertical="top"/>
    </xf>
    <xf numFmtId="2" fontId="16" fillId="5" borderId="40" xfId="0" applyNumberFormat="1" applyFont="1" applyFill="1" applyBorder="1" applyAlignment="1">
      <alignment horizontal="left" vertical="top"/>
    </xf>
    <xf numFmtId="0" fontId="16" fillId="5" borderId="37" xfId="0" applyFont="1" applyFill="1" applyBorder="1" applyAlignment="1">
      <alignment horizontal="left" vertical="top" wrapText="1"/>
    </xf>
    <xf numFmtId="0" fontId="16" fillId="5" borderId="37" xfId="0" applyFont="1" applyFill="1" applyBorder="1" applyAlignment="1">
      <alignment horizontal="left" vertical="top"/>
    </xf>
    <xf numFmtId="2" fontId="16" fillId="5" borderId="37" xfId="0" applyNumberFormat="1" applyFont="1" applyFill="1" applyBorder="1" applyAlignment="1">
      <alignment horizontal="left" vertical="top"/>
    </xf>
    <xf numFmtId="2" fontId="16" fillId="5" borderId="42" xfId="0" applyNumberFormat="1" applyFont="1" applyFill="1" applyBorder="1" applyAlignment="1">
      <alignment horizontal="left" vertical="top"/>
    </xf>
    <xf numFmtId="0" fontId="16" fillId="5" borderId="39" xfId="0" applyFont="1" applyFill="1" applyBorder="1" applyAlignment="1">
      <alignment vertical="top" wrapText="1"/>
    </xf>
    <xf numFmtId="0" fontId="0" fillId="5" borderId="38" xfId="0" applyFill="1" applyBorder="1" applyAlignment="1">
      <alignment wrapText="1"/>
    </xf>
    <xf numFmtId="0" fontId="0" fillId="5" borderId="47" xfId="0" applyFill="1" applyBorder="1" applyAlignment="1">
      <alignment wrapText="1"/>
    </xf>
    <xf numFmtId="0" fontId="0" fillId="5" borderId="0" xfId="0" applyFill="1" applyAlignment="1">
      <alignment wrapText="1"/>
    </xf>
    <xf numFmtId="0" fontId="0" fillId="5" borderId="46" xfId="0" applyFill="1" applyBorder="1"/>
    <xf numFmtId="0" fontId="0" fillId="5" borderId="41" xfId="0" applyFill="1" applyBorder="1" applyAlignment="1">
      <alignment wrapText="1"/>
    </xf>
    <xf numFmtId="0" fontId="21" fillId="5" borderId="21" xfId="0" applyFont="1" applyFill="1" applyBorder="1" applyAlignment="1">
      <alignment horizontal="left"/>
    </xf>
    <xf numFmtId="2" fontId="21" fillId="5" borderId="21" xfId="0" applyNumberFormat="1" applyFont="1" applyFill="1" applyBorder="1" applyAlignment="1">
      <alignment horizontal="left"/>
    </xf>
    <xf numFmtId="0" fontId="21" fillId="5" borderId="21" xfId="0" applyFont="1" applyFill="1" applyBorder="1" applyAlignment="1">
      <alignment horizontal="right"/>
    </xf>
    <xf numFmtId="2" fontId="21" fillId="5" borderId="21" xfId="0" applyNumberFormat="1" applyFont="1" applyFill="1" applyBorder="1" applyAlignment="1">
      <alignment horizontal="right"/>
    </xf>
    <xf numFmtId="0" fontId="33" fillId="5" borderId="38" xfId="6" applyFont="1" applyFill="1" applyBorder="1" applyAlignment="1">
      <alignment wrapText="1"/>
    </xf>
    <xf numFmtId="0" fontId="33" fillId="5" borderId="41" xfId="6" applyFont="1" applyFill="1" applyBorder="1" applyAlignment="1">
      <alignment wrapText="1"/>
    </xf>
    <xf numFmtId="0" fontId="16" fillId="5" borderId="43" xfId="0" applyFont="1" applyFill="1" applyBorder="1" applyAlignment="1">
      <alignment horizontal="left" wrapText="1"/>
    </xf>
    <xf numFmtId="0" fontId="0" fillId="5" borderId="44" xfId="0" applyFill="1" applyBorder="1"/>
    <xf numFmtId="0" fontId="0" fillId="5" borderId="44" xfId="0" applyFill="1" applyBorder="1" applyAlignment="1">
      <alignment wrapText="1"/>
    </xf>
    <xf numFmtId="0" fontId="0" fillId="5" borderId="45" xfId="0" applyFill="1" applyBorder="1"/>
    <xf numFmtId="0" fontId="18" fillId="5" borderId="41" xfId="6" applyFill="1" applyBorder="1"/>
    <xf numFmtId="0" fontId="0" fillId="5" borderId="43" xfId="0" applyFill="1" applyBorder="1"/>
    <xf numFmtId="0" fontId="16" fillId="5" borderId="43" xfId="0" applyFont="1" applyFill="1" applyBorder="1" applyAlignment="1">
      <alignment horizontal="left"/>
    </xf>
    <xf numFmtId="0" fontId="16" fillId="5" borderId="44" xfId="0" applyFont="1" applyFill="1" applyBorder="1" applyAlignment="1">
      <alignment horizontal="left"/>
    </xf>
    <xf numFmtId="0" fontId="16" fillId="5" borderId="45" xfId="0" applyFont="1" applyFill="1" applyBorder="1" applyAlignment="1">
      <alignment horizontal="right"/>
    </xf>
    <xf numFmtId="2" fontId="31" fillId="0" borderId="2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5" borderId="38" xfId="0" applyFill="1" applyBorder="1" applyAlignment="1">
      <alignment horizontal="center" vertical="center"/>
    </xf>
    <xf numFmtId="0" fontId="0" fillId="5" borderId="41" xfId="0" applyFill="1" applyBorder="1" applyAlignment="1">
      <alignment horizontal="center" vertical="center"/>
    </xf>
    <xf numFmtId="0" fontId="17" fillId="5" borderId="38" xfId="0" applyFont="1" applyFill="1" applyBorder="1" applyAlignment="1">
      <alignment horizontal="center" vertical="center"/>
    </xf>
    <xf numFmtId="0" fontId="17" fillId="5" borderId="41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7" fillId="0" borderId="39" xfId="0" applyFont="1" applyBorder="1"/>
    <xf numFmtId="0" fontId="17" fillId="0" borderId="0" xfId="0" applyFont="1"/>
    <xf numFmtId="0" fontId="16" fillId="0" borderId="21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/>
    </xf>
    <xf numFmtId="0" fontId="0" fillId="0" borderId="0" xfId="0" applyAlignment="1">
      <alignment vertical="center"/>
    </xf>
    <xf numFmtId="2" fontId="16" fillId="0" borderId="21" xfId="0" applyNumberFormat="1" applyFont="1" applyBorder="1" applyAlignment="1">
      <alignment horizontal="right" vertical="center"/>
    </xf>
    <xf numFmtId="0" fontId="16" fillId="0" borderId="33" xfId="0" applyFont="1" applyBorder="1" applyAlignment="1">
      <alignment horizontal="left" wrapText="1"/>
    </xf>
    <xf numFmtId="0" fontId="16" fillId="0" borderId="33" xfId="0" applyFont="1" applyBorder="1" applyAlignment="1">
      <alignment horizontal="left"/>
    </xf>
    <xf numFmtId="2" fontId="16" fillId="0" borderId="33" xfId="0" applyNumberFormat="1" applyFont="1" applyBorder="1" applyAlignment="1">
      <alignment horizontal="right"/>
    </xf>
    <xf numFmtId="0" fontId="1" fillId="0" borderId="18" xfId="0" applyFont="1" applyBorder="1" applyAlignment="1">
      <alignment horizontal="center" vertical="center" wrapText="1"/>
    </xf>
    <xf numFmtId="1" fontId="30" fillId="10" borderId="31" xfId="0" applyNumberFormat="1" applyFont="1" applyFill="1" applyBorder="1" applyAlignment="1">
      <alignment horizontal="center" vertical="center"/>
    </xf>
    <xf numFmtId="0" fontId="20" fillId="11" borderId="0" xfId="0" applyFont="1" applyFill="1" applyAlignment="1">
      <alignment vertical="center"/>
    </xf>
    <xf numFmtId="0" fontId="0" fillId="5" borderId="33" xfId="0" applyFill="1" applyBorder="1" applyAlignment="1">
      <alignment horizontal="center" vertical="center"/>
    </xf>
    <xf numFmtId="2" fontId="0" fillId="5" borderId="39" xfId="0" applyNumberFormat="1" applyFill="1" applyBorder="1"/>
    <xf numFmtId="2" fontId="0" fillId="5" borderId="37" xfId="0" applyNumberFormat="1" applyFill="1" applyBorder="1"/>
    <xf numFmtId="2" fontId="17" fillId="0" borderId="39" xfId="0" applyNumberFormat="1" applyFont="1" applyBorder="1"/>
    <xf numFmtId="2" fontId="17" fillId="0" borderId="0" xfId="0" applyNumberFormat="1" applyFont="1"/>
    <xf numFmtId="2" fontId="17" fillId="5" borderId="37" xfId="0" applyNumberFormat="1" applyFont="1" applyFill="1" applyBorder="1"/>
    <xf numFmtId="2" fontId="0" fillId="5" borderId="0" xfId="0" applyNumberFormat="1" applyFill="1"/>
    <xf numFmtId="2" fontId="0" fillId="5" borderId="44" xfId="0" applyNumberFormat="1" applyFill="1" applyBorder="1"/>
    <xf numFmtId="2" fontId="16" fillId="5" borderId="33" xfId="0" applyNumberFormat="1" applyFont="1" applyFill="1" applyBorder="1" applyAlignment="1">
      <alignment horizontal="left"/>
    </xf>
    <xf numFmtId="2" fontId="16" fillId="5" borderId="33" xfId="0" applyNumberFormat="1" applyFont="1" applyFill="1" applyBorder="1" applyAlignment="1">
      <alignment horizontal="right"/>
    </xf>
    <xf numFmtId="2" fontId="16" fillId="5" borderId="44" xfId="0" applyNumberFormat="1" applyFont="1" applyFill="1" applyBorder="1" applyAlignment="1">
      <alignment horizontal="right"/>
    </xf>
    <xf numFmtId="167" fontId="16" fillId="0" borderId="21" xfId="0" applyNumberFormat="1" applyFont="1" applyBorder="1" applyAlignment="1">
      <alignment horizontal="left" vertical="center"/>
    </xf>
    <xf numFmtId="167" fontId="16" fillId="0" borderId="33" xfId="0" applyNumberFormat="1" applyFont="1" applyBorder="1" applyAlignment="1">
      <alignment horizontal="left"/>
    </xf>
    <xf numFmtId="167" fontId="0" fillId="0" borderId="0" xfId="0" applyNumberFormat="1"/>
    <xf numFmtId="167" fontId="16" fillId="5" borderId="21" xfId="0" applyNumberFormat="1" applyFont="1" applyFill="1" applyBorder="1" applyAlignment="1">
      <alignment horizontal="left"/>
    </xf>
    <xf numFmtId="167" fontId="0" fillId="5" borderId="39" xfId="0" applyNumberFormat="1" applyFill="1" applyBorder="1"/>
    <xf numFmtId="167" fontId="0" fillId="5" borderId="37" xfId="0" applyNumberFormat="1" applyFill="1" applyBorder="1"/>
    <xf numFmtId="167" fontId="16" fillId="0" borderId="21" xfId="0" applyNumberFormat="1" applyFont="1" applyBorder="1" applyAlignment="1">
      <alignment horizontal="left"/>
    </xf>
    <xf numFmtId="167" fontId="17" fillId="0" borderId="39" xfId="0" applyNumberFormat="1" applyFont="1" applyBorder="1"/>
    <xf numFmtId="167" fontId="17" fillId="0" borderId="0" xfId="0" applyNumberFormat="1" applyFont="1"/>
    <xf numFmtId="167" fontId="17" fillId="5" borderId="37" xfId="0" applyNumberFormat="1" applyFont="1" applyFill="1" applyBorder="1"/>
    <xf numFmtId="167" fontId="16" fillId="5" borderId="21" xfId="0" applyNumberFormat="1" applyFont="1" applyFill="1" applyBorder="1" applyAlignment="1">
      <alignment horizontal="left" vertical="top"/>
    </xf>
    <xf numFmtId="167" fontId="16" fillId="0" borderId="21" xfId="0" applyNumberFormat="1" applyFont="1" applyBorder="1" applyAlignment="1">
      <alignment horizontal="left" vertical="top"/>
    </xf>
    <xf numFmtId="167" fontId="16" fillId="5" borderId="39" xfId="0" applyNumberFormat="1" applyFont="1" applyFill="1" applyBorder="1" applyAlignment="1">
      <alignment horizontal="left" vertical="top"/>
    </xf>
    <xf numFmtId="167" fontId="16" fillId="5" borderId="37" xfId="0" applyNumberFormat="1" applyFont="1" applyFill="1" applyBorder="1" applyAlignment="1">
      <alignment horizontal="left" vertical="top"/>
    </xf>
    <xf numFmtId="167" fontId="0" fillId="5" borderId="0" xfId="0" applyNumberFormat="1" applyFill="1"/>
    <xf numFmtId="167" fontId="21" fillId="5" borderId="21" xfId="0" applyNumberFormat="1" applyFont="1" applyFill="1" applyBorder="1" applyAlignment="1">
      <alignment horizontal="left"/>
    </xf>
    <xf numFmtId="167" fontId="0" fillId="5" borderId="44" xfId="0" applyNumberFormat="1" applyFill="1" applyBorder="1"/>
    <xf numFmtId="167" fontId="16" fillId="5" borderId="33" xfId="0" applyNumberFormat="1" applyFont="1" applyFill="1" applyBorder="1" applyAlignment="1">
      <alignment horizontal="left"/>
    </xf>
    <xf numFmtId="167" fontId="16" fillId="5" borderId="44" xfId="0" applyNumberFormat="1" applyFont="1" applyFill="1" applyBorder="1" applyAlignment="1">
      <alignment horizontal="left"/>
    </xf>
    <xf numFmtId="2" fontId="16" fillId="5" borderId="21" xfId="0" applyNumberFormat="1" applyFont="1" applyFill="1" applyBorder="1" applyAlignment="1">
      <alignment horizontal="left" vertical="center"/>
    </xf>
    <xf numFmtId="2" fontId="17" fillId="5" borderId="21" xfId="0" applyNumberFormat="1" applyFont="1" applyFill="1" applyBorder="1" applyAlignment="1">
      <alignment horizontal="left" vertical="top"/>
    </xf>
    <xf numFmtId="0" fontId="16" fillId="5" borderId="21" xfId="0" applyFont="1" applyFill="1" applyBorder="1" applyAlignment="1">
      <alignment horizontal="left" vertical="center"/>
    </xf>
    <xf numFmtId="0" fontId="16" fillId="5" borderId="21" xfId="0" applyFont="1" applyFill="1" applyBorder="1" applyAlignment="1">
      <alignment horizontal="right" vertical="center"/>
    </xf>
    <xf numFmtId="2" fontId="16" fillId="5" borderId="21" xfId="0" applyNumberFormat="1" applyFont="1" applyFill="1" applyBorder="1" applyAlignment="1">
      <alignment horizontal="right" vertical="center"/>
    </xf>
    <xf numFmtId="0" fontId="17" fillId="5" borderId="40" xfId="0" applyFont="1" applyFill="1" applyBorder="1"/>
    <xf numFmtId="0" fontId="17" fillId="5" borderId="46" xfId="0" applyFont="1" applyFill="1" applyBorder="1"/>
    <xf numFmtId="14" fontId="24" fillId="5" borderId="0" xfId="7" applyNumberFormat="1" applyFont="1" applyFill="1" applyBorder="1" applyAlignment="1">
      <alignment wrapText="1"/>
    </xf>
    <xf numFmtId="0" fontId="0" fillId="5" borderId="33" xfId="0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167" fontId="0" fillId="5" borderId="33" xfId="0" applyNumberFormat="1" applyFill="1" applyBorder="1" applyAlignment="1">
      <alignment horizontal="center" vertical="center"/>
    </xf>
    <xf numFmtId="2" fontId="0" fillId="5" borderId="33" xfId="0" applyNumberFormat="1" applyFill="1" applyBorder="1" applyAlignment="1">
      <alignment horizontal="center" vertical="center"/>
    </xf>
    <xf numFmtId="0" fontId="24" fillId="5" borderId="32" xfId="0" applyFont="1" applyFill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 wrapText="1"/>
    </xf>
    <xf numFmtId="0" fontId="24" fillId="5" borderId="20" xfId="0" applyFont="1" applyFill="1" applyBorder="1" applyAlignment="1">
      <alignment horizontal="center" vertical="center" wrapText="1"/>
    </xf>
    <xf numFmtId="0" fontId="24" fillId="5" borderId="32" xfId="0" applyFont="1" applyFill="1" applyBorder="1" applyAlignment="1">
      <alignment horizontal="center" vertical="center" wrapText="1"/>
    </xf>
    <xf numFmtId="164" fontId="31" fillId="0" borderId="21" xfId="0" applyNumberFormat="1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4" fillId="0" borderId="0" xfId="7" applyNumberFormat="1" applyFont="1" applyBorder="1" applyAlignment="1">
      <alignment wrapText="1"/>
    </xf>
    <xf numFmtId="164" fontId="23" fillId="9" borderId="5" xfId="7" applyNumberFormat="1" applyFont="1" applyFill="1" applyBorder="1" applyAlignment="1">
      <alignment horizontal="center" vertical="center" wrapText="1"/>
    </xf>
    <xf numFmtId="164" fontId="23" fillId="12" borderId="31" xfId="7" applyNumberFormat="1" applyFont="1" applyFill="1" applyBorder="1" applyAlignment="1">
      <alignment horizontal="center" vertical="center" wrapText="1"/>
    </xf>
    <xf numFmtId="164" fontId="24" fillId="5" borderId="18" xfId="7" applyNumberFormat="1" applyFont="1" applyFill="1" applyBorder="1" applyAlignment="1">
      <alignment horizontal="center" vertical="center" wrapText="1"/>
    </xf>
    <xf numFmtId="164" fontId="24" fillId="5" borderId="21" xfId="7" applyNumberFormat="1" applyFont="1" applyFill="1" applyBorder="1" applyAlignment="1">
      <alignment horizontal="center" vertical="center" wrapText="1"/>
    </xf>
    <xf numFmtId="164" fontId="24" fillId="5" borderId="33" xfId="7" applyNumberFormat="1" applyFont="1" applyFill="1" applyBorder="1" applyAlignment="1">
      <alignment horizontal="center" vertical="center" wrapText="1"/>
    </xf>
    <xf numFmtId="164" fontId="24" fillId="10" borderId="31" xfId="7" applyNumberFormat="1" applyFont="1" applyFill="1" applyBorder="1" applyAlignment="1">
      <alignment horizontal="center" vertical="center" wrapText="1"/>
    </xf>
    <xf numFmtId="164" fontId="24" fillId="5" borderId="28" xfId="7" applyNumberFormat="1" applyFont="1" applyFill="1" applyBorder="1" applyAlignment="1">
      <alignment horizontal="center" vertical="center" wrapText="1"/>
    </xf>
    <xf numFmtId="164" fontId="24" fillId="5" borderId="31" xfId="7" applyNumberFormat="1" applyFont="1" applyFill="1" applyBorder="1" applyAlignment="1">
      <alignment horizontal="center" vertical="center" wrapText="1"/>
    </xf>
    <xf numFmtId="164" fontId="23" fillId="10" borderId="31" xfId="7" applyNumberFormat="1" applyFont="1" applyFill="1" applyBorder="1" applyAlignment="1">
      <alignment horizontal="center" vertical="center" wrapText="1"/>
    </xf>
    <xf numFmtId="164" fontId="24" fillId="10" borderId="35" xfId="7" applyNumberFormat="1" applyFont="1" applyFill="1" applyBorder="1" applyAlignment="1">
      <alignment horizontal="center" vertical="center" wrapText="1"/>
    </xf>
    <xf numFmtId="164" fontId="27" fillId="9" borderId="24" xfId="7" applyNumberFormat="1" applyFont="1" applyFill="1" applyBorder="1" applyAlignment="1">
      <alignment horizontal="center" vertical="center" wrapText="1"/>
    </xf>
    <xf numFmtId="164" fontId="0" fillId="0" borderId="0" xfId="7" applyNumberFormat="1" applyFont="1" applyBorder="1" applyAlignment="1">
      <alignment wrapText="1"/>
    </xf>
    <xf numFmtId="164" fontId="24" fillId="0" borderId="0" xfId="0" applyNumberFormat="1" applyFont="1"/>
    <xf numFmtId="164" fontId="23" fillId="9" borderId="5" xfId="0" applyNumberFormat="1" applyFont="1" applyFill="1" applyBorder="1" applyAlignment="1">
      <alignment horizontal="center" vertical="center"/>
    </xf>
    <xf numFmtId="164" fontId="23" fillId="12" borderId="17" xfId="0" applyNumberFormat="1" applyFont="1" applyFill="1" applyBorder="1" applyAlignment="1">
      <alignment horizontal="center" vertical="center"/>
    </xf>
    <xf numFmtId="164" fontId="24" fillId="5" borderId="19" xfId="7" applyNumberFormat="1" applyFont="1" applyFill="1" applyBorder="1" applyAlignment="1">
      <alignment horizontal="center" vertical="center"/>
    </xf>
    <xf numFmtId="164" fontId="24" fillId="5" borderId="29" xfId="7" applyNumberFormat="1" applyFont="1" applyFill="1" applyBorder="1" applyAlignment="1">
      <alignment horizontal="center" vertical="center"/>
    </xf>
    <xf numFmtId="164" fontId="24" fillId="10" borderId="17" xfId="7" applyNumberFormat="1" applyFont="1" applyFill="1" applyBorder="1" applyAlignment="1">
      <alignment horizontal="center" vertical="center"/>
    </xf>
    <xf numFmtId="164" fontId="24" fillId="5" borderId="41" xfId="7" applyNumberFormat="1" applyFont="1" applyFill="1" applyBorder="1" applyAlignment="1">
      <alignment horizontal="center" vertical="center"/>
    </xf>
    <xf numFmtId="164" fontId="24" fillId="12" borderId="17" xfId="7" applyNumberFormat="1" applyFont="1" applyFill="1" applyBorder="1" applyAlignment="1">
      <alignment horizontal="center" vertical="center"/>
    </xf>
    <xf numFmtId="164" fontId="23" fillId="12" borderId="17" xfId="7" applyNumberFormat="1" applyFont="1" applyFill="1" applyBorder="1" applyAlignment="1">
      <alignment horizontal="center" vertical="center"/>
    </xf>
    <xf numFmtId="164" fontId="23" fillId="10" borderId="17" xfId="7" applyNumberFormat="1" applyFont="1" applyFill="1" applyBorder="1" applyAlignment="1">
      <alignment horizontal="center" vertical="center"/>
    </xf>
    <xf numFmtId="164" fontId="24" fillId="0" borderId="19" xfId="7" applyNumberFormat="1" applyFont="1" applyFill="1" applyBorder="1" applyAlignment="1">
      <alignment horizontal="center" vertical="center"/>
    </xf>
    <xf numFmtId="164" fontId="24" fillId="5" borderId="22" xfId="7" applyNumberFormat="1" applyFont="1" applyFill="1" applyBorder="1" applyAlignment="1">
      <alignment horizontal="center" vertical="center"/>
    </xf>
    <xf numFmtId="164" fontId="23" fillId="10" borderId="36" xfId="0" applyNumberFormat="1" applyFont="1" applyFill="1" applyBorder="1" applyAlignment="1">
      <alignment horizontal="center" vertical="center"/>
    </xf>
    <xf numFmtId="164" fontId="28" fillId="9" borderId="2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9" borderId="15" xfId="0" applyFont="1" applyFill="1" applyBorder="1" applyAlignment="1">
      <alignment horizontal="center" vertical="center" wrapText="1"/>
    </xf>
    <xf numFmtId="0" fontId="23" fillId="9" borderId="26" xfId="0" applyFont="1" applyFill="1" applyBorder="1" applyAlignment="1">
      <alignment horizontal="center" vertical="center" wrapText="1"/>
    </xf>
    <xf numFmtId="0" fontId="23" fillId="9" borderId="15" xfId="0" applyFont="1" applyFill="1" applyBorder="1" applyAlignment="1">
      <alignment horizontal="center" vertical="center"/>
    </xf>
    <xf numFmtId="0" fontId="23" fillId="9" borderId="26" xfId="0" applyFont="1" applyFill="1" applyBorder="1" applyAlignment="1">
      <alignment horizontal="center" vertical="center"/>
    </xf>
    <xf numFmtId="1" fontId="23" fillId="9" borderId="15" xfId="0" applyNumberFormat="1" applyFont="1" applyFill="1" applyBorder="1" applyAlignment="1">
      <alignment horizontal="center" vertical="center"/>
    </xf>
    <xf numFmtId="1" fontId="23" fillId="9" borderId="26" xfId="0" applyNumberFormat="1" applyFont="1" applyFill="1" applyBorder="1" applyAlignment="1">
      <alignment horizontal="center" vertical="center"/>
    </xf>
    <xf numFmtId="0" fontId="23" fillId="9" borderId="16" xfId="0" applyFont="1" applyFill="1" applyBorder="1" applyAlignment="1">
      <alignment horizontal="center" vertical="center"/>
    </xf>
    <xf numFmtId="0" fontId="23" fillId="9" borderId="17" xfId="0" applyFont="1" applyFill="1" applyBorder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/>
    </xf>
    <xf numFmtId="0" fontId="1" fillId="0" borderId="4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2" borderId="0" xfId="4" applyFill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7" fillId="4" borderId="1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center"/>
    </xf>
    <xf numFmtId="0" fontId="7" fillId="4" borderId="3" xfId="1" applyFont="1" applyFill="1" applyBorder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9" xfId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left" vertical="center"/>
    </xf>
    <xf numFmtId="0" fontId="0" fillId="2" borderId="13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9" fontId="10" fillId="7" borderId="10" xfId="5" applyNumberFormat="1" applyFont="1" applyFill="1" applyBorder="1" applyAlignment="1">
      <alignment horizontal="center" vertical="center"/>
    </xf>
    <xf numFmtId="49" fontId="10" fillId="7" borderId="11" xfId="5" applyNumberFormat="1" applyFont="1" applyFill="1" applyBorder="1" applyAlignment="1">
      <alignment horizontal="center" vertical="center"/>
    </xf>
    <xf numFmtId="49" fontId="10" fillId="7" borderId="9" xfId="5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0" fillId="5" borderId="39" xfId="0" applyFill="1" applyBorder="1" applyAlignment="1">
      <alignment horizontal="center" wrapText="1"/>
    </xf>
    <xf numFmtId="0" fontId="0" fillId="0" borderId="3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6" fillId="0" borderId="39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5" borderId="37" xfId="0" applyFont="1" applyFill="1" applyBorder="1" applyAlignment="1">
      <alignment horizontal="center" vertical="center" wrapText="1"/>
    </xf>
    <xf numFmtId="0" fontId="20" fillId="13" borderId="37" xfId="0" applyFont="1" applyFill="1" applyBorder="1" applyAlignment="1">
      <alignment horizontal="center"/>
    </xf>
    <xf numFmtId="164" fontId="31" fillId="0" borderId="21" xfId="0" applyNumberFormat="1" applyFont="1" applyBorder="1" applyAlignment="1">
      <alignment horizontal="center" vertical="center"/>
    </xf>
    <xf numFmtId="0" fontId="31" fillId="0" borderId="33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2" fillId="13" borderId="43" xfId="0" applyFont="1" applyFill="1" applyBorder="1" applyAlignment="1">
      <alignment horizontal="center" vertical="center"/>
    </xf>
    <xf numFmtId="0" fontId="32" fillId="13" borderId="44" xfId="0" applyFont="1" applyFill="1" applyBorder="1" applyAlignment="1">
      <alignment horizontal="center" vertical="center"/>
    </xf>
    <xf numFmtId="0" fontId="31" fillId="0" borderId="21" xfId="0" applyFont="1" applyBorder="1" applyAlignment="1">
      <alignment horizontal="center" vertical="center"/>
    </xf>
    <xf numFmtId="164" fontId="31" fillId="0" borderId="33" xfId="0" applyNumberFormat="1" applyFont="1" applyBorder="1" applyAlignment="1">
      <alignment horizontal="center" vertical="center"/>
    </xf>
    <xf numFmtId="164" fontId="31" fillId="0" borderId="28" xfId="0" applyNumberFormat="1" applyFont="1" applyBorder="1" applyAlignment="1">
      <alignment horizontal="center" vertical="center"/>
    </xf>
    <xf numFmtId="164" fontId="31" fillId="0" borderId="18" xfId="0" applyNumberFormat="1" applyFont="1" applyBorder="1" applyAlignment="1">
      <alignment horizontal="center" vertical="center"/>
    </xf>
  </cellXfs>
  <cellStyles count="9">
    <cellStyle name="Excel Built-in Normal" xfId="5" xr:uid="{00000000-0005-0000-0000-000000000000}"/>
    <cellStyle name="Hiperlink" xfId="6" builtinId="8"/>
    <cellStyle name="Moeda" xfId="7" builtinId="4"/>
    <cellStyle name="Moeda_pLANILHA DE BDI_MODELO v2_EXCEL" xfId="2" xr:uid="{00000000-0005-0000-0000-000003000000}"/>
    <cellStyle name="Normal" xfId="0" builtinId="0"/>
    <cellStyle name="Normal_pLANILHA DE BDI_MODELO v2_EXCEL" xfId="1" xr:uid="{00000000-0005-0000-0000-000005000000}"/>
    <cellStyle name="Normal_Planilha RETROFIT PALÁCIO - VRF  DEZEMBRO  2013 CRONOGRAMA 15 MESES _ R02 - 2" xfId="4" xr:uid="{00000000-0005-0000-0000-000006000000}"/>
    <cellStyle name="Porcentagem" xfId="8" builtinId="5"/>
    <cellStyle name="Porcentagem_pLANILHA DE BDI_MODELO v2_EXCEL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29</xdr:row>
      <xdr:rowOff>0</xdr:rowOff>
    </xdr:from>
    <xdr:to>
      <xdr:col>8</xdr:col>
      <xdr:colOff>914400</xdr:colOff>
      <xdr:row>33</xdr:row>
      <xdr:rowOff>76200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5762625"/>
          <a:ext cx="37528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1</xdr:row>
      <xdr:rowOff>104775</xdr:rowOff>
    </xdr:from>
    <xdr:to>
      <xdr:col>1</xdr:col>
      <xdr:colOff>409575</xdr:colOff>
      <xdr:row>7</xdr:row>
      <xdr:rowOff>133350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133475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0</xdr:row>
      <xdr:rowOff>133350</xdr:rowOff>
    </xdr:from>
    <xdr:to>
      <xdr:col>8</xdr:col>
      <xdr:colOff>971550</xdr:colOff>
      <xdr:row>9</xdr:row>
      <xdr:rowOff>19050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0" y="133350"/>
          <a:ext cx="231457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123825</xdr:rowOff>
    </xdr:from>
    <xdr:to>
      <xdr:col>6</xdr:col>
      <xdr:colOff>533400</xdr:colOff>
      <xdr:row>0</xdr:row>
      <xdr:rowOff>666750</xdr:rowOff>
    </xdr:to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238250" y="123825"/>
          <a:ext cx="3543300" cy="5429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COMPOSIÇÃO DOS ENCARGOS SOCIAIS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REFERÊNCIA: MARÇO/2019</a:t>
          </a:r>
        </a:p>
      </xdr:txBody>
    </xdr:sp>
    <xdr:clientData/>
  </xdr:twoCellAnchor>
  <xdr:twoCellAnchor editAs="oneCell">
    <xdr:from>
      <xdr:col>0</xdr:col>
      <xdr:colOff>66675</xdr:colOff>
      <xdr:row>0</xdr:row>
      <xdr:rowOff>47625</xdr:rowOff>
    </xdr:from>
    <xdr:to>
      <xdr:col>1</xdr:col>
      <xdr:colOff>170605</xdr:colOff>
      <xdr:row>7</xdr:row>
      <xdr:rowOff>254400</xdr:rowOff>
    </xdr:to>
    <xdr:pic>
      <xdr:nvPicPr>
        <xdr:cNvPr id="3" name="Imagem 2" descr="1_2_assinaturas_marca_2_reduzid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713530" cy="864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466725</xdr:colOff>
      <xdr:row>0</xdr:row>
      <xdr:rowOff>57150</xdr:rowOff>
    </xdr:from>
    <xdr:to>
      <xdr:col>7</xdr:col>
      <xdr:colOff>719841</xdr:colOff>
      <xdr:row>7</xdr:row>
      <xdr:rowOff>191925</xdr:rowOff>
    </xdr:to>
    <xdr:pic>
      <xdr:nvPicPr>
        <xdr:cNvPr id="4" name="Imagem 3" descr="pred_hom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57150"/>
          <a:ext cx="862716" cy="79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CAO-GERAL-ADMINISTRACAO/GESTAO-INFRA-MATERIAIS/19.%20Engenharia/06.%20APOIO%20ENGENHARIA/OR&#199;AMENTOS%20-%20MATERIAL%20DE%20APOIO/Paran&#225;%20Edifica&#231;&#245;es/PlanilhadeServicosSinteticaDesoner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INSUMOS"/>
      <sheetName val="CURVA ABC"/>
      <sheetName val="CRONOGRAMA"/>
      <sheetName val="COMPOSIÇÕES COMPLEMENTARES "/>
      <sheetName val="COTAÇÕES"/>
      <sheetName val="DECLARAÇÃO"/>
      <sheetName val="PROJETOS RECEBIDOS"/>
      <sheetName val="ENCARGOS SOCIAIS"/>
    </sheetNames>
    <sheetDataSet>
      <sheetData sheetId="0">
        <row r="12">
          <cell r="D12">
            <v>0</v>
          </cell>
        </row>
        <row r="24">
          <cell r="D24">
            <v>0</v>
          </cell>
        </row>
      </sheetData>
      <sheetData sheetId="1">
        <row r="23">
          <cell r="G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teky.com.br/7921/tampa-terminal-abs-para-canaleta-dutotec-25mm-branca-standard-dutotec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8"/>
  <sheetViews>
    <sheetView view="pageBreakPreview" topLeftCell="A156" zoomScale="145" zoomScaleNormal="85" zoomScaleSheetLayoutView="145" workbookViewId="0">
      <selection activeCell="B57" sqref="B57:G57"/>
    </sheetView>
  </sheetViews>
  <sheetFormatPr defaultRowHeight="15" x14ac:dyDescent="0.25"/>
  <cols>
    <col min="1" max="1" width="8.7109375" style="74" customWidth="1"/>
    <col min="2" max="2" width="66.5703125" customWidth="1"/>
    <col min="3" max="3" width="16.5703125" style="75" customWidth="1"/>
    <col min="4" max="4" width="13" style="75" customWidth="1"/>
    <col min="5" max="5" width="6.28515625" bestFit="1" customWidth="1"/>
    <col min="6" max="6" width="15.28515625" style="163" customWidth="1"/>
    <col min="7" max="7" width="16.140625" style="309" bestFit="1" customWidth="1"/>
    <col min="8" max="8" width="16.5703125" style="324" bestFit="1" customWidth="1"/>
    <col min="9" max="9" width="23" customWidth="1"/>
  </cols>
  <sheetData>
    <row r="1" spans="1:8" ht="15.75" thickBot="1" x14ac:dyDescent="0.3">
      <c r="A1" s="325" t="s">
        <v>165</v>
      </c>
      <c r="B1" s="326"/>
      <c r="C1" s="326"/>
      <c r="D1" s="326"/>
      <c r="E1" s="326"/>
      <c r="F1" s="326"/>
      <c r="G1" s="326"/>
      <c r="H1" s="327"/>
    </row>
    <row r="2" spans="1:8" x14ac:dyDescent="0.25">
      <c r="A2" s="82" t="s">
        <v>166</v>
      </c>
      <c r="B2" s="83" t="s">
        <v>167</v>
      </c>
      <c r="C2" s="84"/>
      <c r="D2" s="84"/>
      <c r="E2" s="83"/>
      <c r="F2" s="145"/>
      <c r="G2" s="297"/>
      <c r="H2" s="310"/>
    </row>
    <row r="3" spans="1:8" x14ac:dyDescent="0.25">
      <c r="A3" s="82" t="s">
        <v>168</v>
      </c>
      <c r="B3" s="83" t="s">
        <v>315</v>
      </c>
      <c r="C3" s="84"/>
      <c r="D3" s="84"/>
      <c r="E3" s="83"/>
      <c r="F3" s="145"/>
      <c r="G3" s="297"/>
      <c r="H3" s="310"/>
    </row>
    <row r="4" spans="1:8" x14ac:dyDescent="0.25">
      <c r="A4" s="85"/>
      <c r="B4" s="83"/>
      <c r="C4" s="84"/>
      <c r="D4" s="84"/>
      <c r="E4" s="83"/>
      <c r="F4" s="145"/>
      <c r="G4" s="297"/>
      <c r="H4" s="310"/>
    </row>
    <row r="5" spans="1:8" x14ac:dyDescent="0.25">
      <c r="A5" s="86" t="s">
        <v>169</v>
      </c>
      <c r="B5" s="87"/>
      <c r="C5" s="84"/>
      <c r="D5" s="84"/>
      <c r="E5" s="83"/>
      <c r="F5" s="145" t="s">
        <v>170</v>
      </c>
      <c r="G5" s="88">
        <v>0.28820000000000001</v>
      </c>
      <c r="H5" s="310"/>
    </row>
    <row r="6" spans="1:8" x14ac:dyDescent="0.25">
      <c r="A6" s="85" t="s">
        <v>316</v>
      </c>
      <c r="B6" s="83"/>
      <c r="C6" s="84"/>
      <c r="D6" s="84"/>
      <c r="E6" s="83"/>
      <c r="F6" s="146" t="s">
        <v>171</v>
      </c>
      <c r="G6" s="89">
        <v>4</v>
      </c>
      <c r="H6" s="310"/>
    </row>
    <row r="7" spans="1:8" x14ac:dyDescent="0.25">
      <c r="A7" s="86" t="s">
        <v>172</v>
      </c>
      <c r="B7" s="83"/>
      <c r="C7" s="84"/>
      <c r="D7" s="84"/>
      <c r="E7" s="83"/>
      <c r="F7" s="146" t="s">
        <v>173</v>
      </c>
      <c r="G7" s="286">
        <f ca="1">TODAY()</f>
        <v>45044</v>
      </c>
      <c r="H7" s="310"/>
    </row>
    <row r="8" spans="1:8" x14ac:dyDescent="0.25">
      <c r="A8" s="85" t="s">
        <v>625</v>
      </c>
      <c r="B8" s="83"/>
      <c r="C8" s="84"/>
      <c r="D8" s="84"/>
      <c r="E8" s="83"/>
      <c r="F8" s="146" t="s">
        <v>174</v>
      </c>
      <c r="G8" s="90">
        <v>44713</v>
      </c>
      <c r="H8" s="310"/>
    </row>
    <row r="9" spans="1:8" ht="15.75" thickBot="1" x14ac:dyDescent="0.3">
      <c r="A9" s="91"/>
      <c r="B9" s="83"/>
      <c r="C9" s="84"/>
      <c r="D9" s="84"/>
      <c r="E9" s="83"/>
      <c r="F9" s="145"/>
      <c r="G9" s="297"/>
      <c r="H9" s="310"/>
    </row>
    <row r="10" spans="1:8" s="77" customFormat="1" ht="15.75" thickBot="1" x14ac:dyDescent="0.3">
      <c r="A10" s="328" t="s">
        <v>0</v>
      </c>
      <c r="B10" s="328" t="s">
        <v>1</v>
      </c>
      <c r="C10" s="328" t="s">
        <v>175</v>
      </c>
      <c r="D10" s="328" t="s">
        <v>56</v>
      </c>
      <c r="E10" s="330" t="s">
        <v>176</v>
      </c>
      <c r="F10" s="332" t="s">
        <v>177</v>
      </c>
      <c r="G10" s="334" t="s">
        <v>178</v>
      </c>
      <c r="H10" s="335"/>
    </row>
    <row r="11" spans="1:8" s="77" customFormat="1" ht="15.75" thickBot="1" x14ac:dyDescent="0.3">
      <c r="A11" s="329"/>
      <c r="B11" s="329"/>
      <c r="C11" s="329"/>
      <c r="D11" s="329"/>
      <c r="E11" s="331"/>
      <c r="F11" s="333"/>
      <c r="G11" s="298" t="s">
        <v>179</v>
      </c>
      <c r="H11" s="311" t="s">
        <v>180</v>
      </c>
    </row>
    <row r="12" spans="1:8" s="165" customFormat="1" ht="15.75" thickBot="1" x14ac:dyDescent="0.3">
      <c r="A12" s="113">
        <v>1</v>
      </c>
      <c r="B12" s="114" t="s">
        <v>385</v>
      </c>
      <c r="C12" s="114"/>
      <c r="D12" s="114"/>
      <c r="E12" s="115"/>
      <c r="F12" s="147"/>
      <c r="G12" s="299"/>
      <c r="H12" s="312"/>
    </row>
    <row r="13" spans="1:8" s="77" customFormat="1" ht="25.5" x14ac:dyDescent="0.25">
      <c r="A13" s="292" t="s">
        <v>423</v>
      </c>
      <c r="B13" s="110" t="s">
        <v>318</v>
      </c>
      <c r="C13" s="111" t="s">
        <v>181</v>
      </c>
      <c r="D13" s="112">
        <v>97625</v>
      </c>
      <c r="E13" s="112" t="s">
        <v>146</v>
      </c>
      <c r="F13" s="148">
        <v>6</v>
      </c>
      <c r="G13" s="300">
        <v>55.28</v>
      </c>
      <c r="H13" s="313">
        <f t="shared" ref="H13:H80" si="0">F13*G13</f>
        <v>331.68</v>
      </c>
    </row>
    <row r="14" spans="1:8" s="77" customFormat="1" ht="25.5" x14ac:dyDescent="0.25">
      <c r="A14" s="293" t="s">
        <v>424</v>
      </c>
      <c r="B14" s="92" t="s">
        <v>317</v>
      </c>
      <c r="C14" s="95" t="s">
        <v>181</v>
      </c>
      <c r="D14" s="93">
        <v>97631</v>
      </c>
      <c r="E14" s="93" t="s">
        <v>140</v>
      </c>
      <c r="F14" s="149">
        <v>54</v>
      </c>
      <c r="G14" s="301">
        <v>3.03</v>
      </c>
      <c r="H14" s="313">
        <f t="shared" si="0"/>
        <v>163.61999999999998</v>
      </c>
    </row>
    <row r="15" spans="1:8" s="77" customFormat="1" ht="25.5" x14ac:dyDescent="0.25">
      <c r="A15" s="293" t="s">
        <v>425</v>
      </c>
      <c r="B15" s="92" t="s">
        <v>319</v>
      </c>
      <c r="C15" s="95" t="s">
        <v>181</v>
      </c>
      <c r="D15" s="93">
        <v>97644</v>
      </c>
      <c r="E15" s="93" t="s">
        <v>140</v>
      </c>
      <c r="F15" s="149">
        <v>5</v>
      </c>
      <c r="G15" s="301">
        <v>8.44</v>
      </c>
      <c r="H15" s="313">
        <f t="shared" si="0"/>
        <v>42.199999999999996</v>
      </c>
    </row>
    <row r="16" spans="1:8" s="77" customFormat="1" ht="25.5" x14ac:dyDescent="0.25">
      <c r="A16" s="293" t="s">
        <v>426</v>
      </c>
      <c r="B16" s="92" t="s">
        <v>320</v>
      </c>
      <c r="C16" s="93" t="s">
        <v>181</v>
      </c>
      <c r="D16" s="93">
        <v>97662</v>
      </c>
      <c r="E16" s="93" t="s">
        <v>133</v>
      </c>
      <c r="F16" s="149">
        <v>6</v>
      </c>
      <c r="G16" s="301">
        <v>0.44</v>
      </c>
      <c r="H16" s="313">
        <f t="shared" si="0"/>
        <v>2.64</v>
      </c>
    </row>
    <row r="17" spans="1:8" s="77" customFormat="1" ht="25.5" x14ac:dyDescent="0.25">
      <c r="A17" s="293" t="s">
        <v>427</v>
      </c>
      <c r="B17" s="92" t="s">
        <v>321</v>
      </c>
      <c r="C17" s="95" t="s">
        <v>181</v>
      </c>
      <c r="D17" s="93">
        <v>97647</v>
      </c>
      <c r="E17" s="93" t="s">
        <v>140</v>
      </c>
      <c r="F17" s="149">
        <v>100</v>
      </c>
      <c r="G17" s="301">
        <v>3.15</v>
      </c>
      <c r="H17" s="313">
        <f t="shared" si="0"/>
        <v>315</v>
      </c>
    </row>
    <row r="18" spans="1:8" s="77" customFormat="1" ht="25.5" x14ac:dyDescent="0.25">
      <c r="A18" s="293" t="s">
        <v>428</v>
      </c>
      <c r="B18" s="92" t="s">
        <v>322</v>
      </c>
      <c r="C18" s="95" t="s">
        <v>181</v>
      </c>
      <c r="D18" s="93">
        <v>97650</v>
      </c>
      <c r="E18" s="93" t="s">
        <v>140</v>
      </c>
      <c r="F18" s="149">
        <v>100</v>
      </c>
      <c r="G18" s="301">
        <v>6.76</v>
      </c>
      <c r="H18" s="313">
        <f t="shared" si="0"/>
        <v>676</v>
      </c>
    </row>
    <row r="19" spans="1:8" s="77" customFormat="1" ht="25.5" x14ac:dyDescent="0.25">
      <c r="A19" s="293" t="s">
        <v>429</v>
      </c>
      <c r="B19" s="92" t="s">
        <v>323</v>
      </c>
      <c r="C19" s="95" t="s">
        <v>181</v>
      </c>
      <c r="D19" s="93">
        <v>97652</v>
      </c>
      <c r="E19" s="93" t="s">
        <v>135</v>
      </c>
      <c r="F19" s="149">
        <v>2</v>
      </c>
      <c r="G19" s="301">
        <v>169.8</v>
      </c>
      <c r="H19" s="313">
        <f t="shared" si="0"/>
        <v>339.6</v>
      </c>
    </row>
    <row r="20" spans="1:8" s="77" customFormat="1" ht="25.5" x14ac:dyDescent="0.25">
      <c r="A20" s="293" t="s">
        <v>430</v>
      </c>
      <c r="B20" s="92" t="s">
        <v>387</v>
      </c>
      <c r="C20" s="95" t="s">
        <v>181</v>
      </c>
      <c r="D20" s="93">
        <v>90447</v>
      </c>
      <c r="E20" s="93" t="s">
        <v>133</v>
      </c>
      <c r="F20" s="149">
        <v>25</v>
      </c>
      <c r="G20" s="301">
        <v>6.26</v>
      </c>
      <c r="H20" s="313">
        <f t="shared" si="0"/>
        <v>156.5</v>
      </c>
    </row>
    <row r="21" spans="1:8" s="77" customFormat="1" ht="25.5" x14ac:dyDescent="0.25">
      <c r="A21" s="293" t="s">
        <v>431</v>
      </c>
      <c r="B21" s="92" t="s">
        <v>388</v>
      </c>
      <c r="C21" s="95" t="s">
        <v>181</v>
      </c>
      <c r="D21" s="93">
        <v>90443</v>
      </c>
      <c r="E21" s="93" t="s">
        <v>133</v>
      </c>
      <c r="F21" s="149">
        <v>10</v>
      </c>
      <c r="G21" s="301">
        <v>12.55</v>
      </c>
      <c r="H21" s="313">
        <f t="shared" si="0"/>
        <v>125.5</v>
      </c>
    </row>
    <row r="22" spans="1:8" s="77" customFormat="1" ht="25.5" x14ac:dyDescent="0.25">
      <c r="A22" s="293" t="s">
        <v>432</v>
      </c>
      <c r="B22" s="92" t="s">
        <v>389</v>
      </c>
      <c r="C22" s="95" t="s">
        <v>181</v>
      </c>
      <c r="D22" s="93">
        <v>90446</v>
      </c>
      <c r="E22" s="93" t="s">
        <v>133</v>
      </c>
      <c r="F22" s="149">
        <v>2</v>
      </c>
      <c r="G22" s="301">
        <v>29.76</v>
      </c>
      <c r="H22" s="313">
        <f t="shared" si="0"/>
        <v>59.52</v>
      </c>
    </row>
    <row r="23" spans="1:8" s="77" customFormat="1" ht="25.5" x14ac:dyDescent="0.25">
      <c r="A23" s="293" t="s">
        <v>433</v>
      </c>
      <c r="B23" s="92" t="s">
        <v>392</v>
      </c>
      <c r="C23" s="95" t="s">
        <v>181</v>
      </c>
      <c r="D23" s="93">
        <v>93358</v>
      </c>
      <c r="E23" s="93" t="s">
        <v>146</v>
      </c>
      <c r="F23" s="149">
        <v>15</v>
      </c>
      <c r="G23" s="301">
        <v>78.239999999999995</v>
      </c>
      <c r="H23" s="313">
        <f t="shared" si="0"/>
        <v>1173.5999999999999</v>
      </c>
    </row>
    <row r="24" spans="1:8" s="77" customFormat="1" ht="26.25" thickBot="1" x14ac:dyDescent="0.3">
      <c r="A24" s="294" t="s">
        <v>434</v>
      </c>
      <c r="B24" s="117" t="s">
        <v>393</v>
      </c>
      <c r="C24" s="136" t="s">
        <v>181</v>
      </c>
      <c r="D24" s="139">
        <v>93382</v>
      </c>
      <c r="E24" s="139" t="s">
        <v>146</v>
      </c>
      <c r="F24" s="150">
        <v>15</v>
      </c>
      <c r="G24" s="302">
        <v>30.75</v>
      </c>
      <c r="H24" s="314">
        <f t="shared" si="0"/>
        <v>461.25</v>
      </c>
    </row>
    <row r="25" spans="1:8" s="78" customFormat="1" ht="15.75" thickBot="1" x14ac:dyDescent="0.3">
      <c r="A25" s="123">
        <v>2</v>
      </c>
      <c r="B25" s="124" t="s">
        <v>342</v>
      </c>
      <c r="C25" s="125"/>
      <c r="D25" s="125"/>
      <c r="E25" s="126"/>
      <c r="F25" s="151"/>
      <c r="G25" s="303"/>
      <c r="H25" s="315"/>
    </row>
    <row r="26" spans="1:8" s="78" customFormat="1" ht="26.25" thickBot="1" x14ac:dyDescent="0.3">
      <c r="A26" s="127" t="s">
        <v>435</v>
      </c>
      <c r="B26" s="128" t="s">
        <v>343</v>
      </c>
      <c r="C26" s="129" t="s">
        <v>181</v>
      </c>
      <c r="D26" s="129">
        <v>96622</v>
      </c>
      <c r="E26" s="130" t="s">
        <v>146</v>
      </c>
      <c r="F26" s="152">
        <v>6</v>
      </c>
      <c r="G26" s="304">
        <v>104.63</v>
      </c>
      <c r="H26" s="314">
        <f t="shared" si="0"/>
        <v>627.78</v>
      </c>
    </row>
    <row r="27" spans="1:8" s="78" customFormat="1" ht="15.75" thickBot="1" x14ac:dyDescent="0.3">
      <c r="A27" s="138">
        <v>3</v>
      </c>
      <c r="B27" s="125" t="s">
        <v>183</v>
      </c>
      <c r="C27" s="125"/>
      <c r="D27" s="125"/>
      <c r="E27" s="126"/>
      <c r="F27" s="153"/>
      <c r="G27" s="303"/>
      <c r="H27" s="315"/>
    </row>
    <row r="28" spans="1:8" s="78" customFormat="1" ht="51" x14ac:dyDescent="0.25">
      <c r="A28" s="292" t="s">
        <v>436</v>
      </c>
      <c r="B28" s="110" t="s">
        <v>326</v>
      </c>
      <c r="C28" s="111" t="s">
        <v>181</v>
      </c>
      <c r="D28" s="112">
        <v>90791</v>
      </c>
      <c r="E28" s="112" t="s">
        <v>135</v>
      </c>
      <c r="F28" s="148">
        <v>3</v>
      </c>
      <c r="G28" s="300">
        <v>916.08</v>
      </c>
      <c r="H28" s="313">
        <f t="shared" si="0"/>
        <v>2748.2400000000002</v>
      </c>
    </row>
    <row r="29" spans="1:8" ht="63.75" x14ac:dyDescent="0.25">
      <c r="A29" s="292" t="s">
        <v>437</v>
      </c>
      <c r="B29" s="92" t="s">
        <v>600</v>
      </c>
      <c r="C29" s="95" t="s">
        <v>181</v>
      </c>
      <c r="D29" s="93">
        <v>100693</v>
      </c>
      <c r="E29" s="93" t="s">
        <v>135</v>
      </c>
      <c r="F29" s="149">
        <v>1</v>
      </c>
      <c r="G29" s="301">
        <v>1907.76</v>
      </c>
      <c r="H29" s="313">
        <f t="shared" si="0"/>
        <v>1907.76</v>
      </c>
    </row>
    <row r="30" spans="1:8" ht="51" x14ac:dyDescent="0.25">
      <c r="A30" s="292" t="s">
        <v>438</v>
      </c>
      <c r="B30" s="92" t="s">
        <v>327</v>
      </c>
      <c r="C30" s="95" t="s">
        <v>181</v>
      </c>
      <c r="D30" s="95">
        <v>90788</v>
      </c>
      <c r="E30" s="101" t="s">
        <v>135</v>
      </c>
      <c r="F30" s="149">
        <v>1</v>
      </c>
      <c r="G30" s="301">
        <v>755.92</v>
      </c>
      <c r="H30" s="313">
        <f t="shared" si="0"/>
        <v>755.92</v>
      </c>
    </row>
    <row r="31" spans="1:8" ht="38.25" x14ac:dyDescent="0.25">
      <c r="A31" s="292" t="s">
        <v>439</v>
      </c>
      <c r="B31" s="92" t="s">
        <v>328</v>
      </c>
      <c r="C31" s="95" t="s">
        <v>181</v>
      </c>
      <c r="D31" s="95">
        <v>90831</v>
      </c>
      <c r="E31" s="101" t="s">
        <v>135</v>
      </c>
      <c r="F31" s="149">
        <v>1</v>
      </c>
      <c r="G31" s="301">
        <v>144.21</v>
      </c>
      <c r="H31" s="313">
        <f t="shared" si="0"/>
        <v>144.21</v>
      </c>
    </row>
    <row r="32" spans="1:8" ht="51" x14ac:dyDescent="0.25">
      <c r="A32" s="292" t="s">
        <v>440</v>
      </c>
      <c r="B32" s="97" t="s">
        <v>145</v>
      </c>
      <c r="C32" s="98" t="s">
        <v>181</v>
      </c>
      <c r="D32" s="98">
        <v>94570</v>
      </c>
      <c r="E32" s="99" t="s">
        <v>182</v>
      </c>
      <c r="F32" s="154">
        <v>5</v>
      </c>
      <c r="G32" s="301">
        <v>324.49</v>
      </c>
      <c r="H32" s="313">
        <f t="shared" si="0"/>
        <v>1622.45</v>
      </c>
    </row>
    <row r="33" spans="1:9" ht="25.5" x14ac:dyDescent="0.25">
      <c r="A33" s="292" t="s">
        <v>441</v>
      </c>
      <c r="B33" s="97" t="s">
        <v>330</v>
      </c>
      <c r="C33" s="98" t="s">
        <v>181</v>
      </c>
      <c r="D33" s="98">
        <v>94589</v>
      </c>
      <c r="E33" s="99" t="s">
        <v>133</v>
      </c>
      <c r="F33" s="154">
        <v>25</v>
      </c>
      <c r="G33" s="301">
        <v>20.149999999999999</v>
      </c>
      <c r="H33" s="313">
        <f t="shared" si="0"/>
        <v>503.74999999999994</v>
      </c>
    </row>
    <row r="34" spans="1:9" ht="38.25" x14ac:dyDescent="0.25">
      <c r="A34" s="292" t="s">
        <v>442</v>
      </c>
      <c r="B34" s="97" t="s">
        <v>329</v>
      </c>
      <c r="C34" s="98" t="s">
        <v>181</v>
      </c>
      <c r="D34" s="98">
        <v>94569</v>
      </c>
      <c r="E34" s="99" t="s">
        <v>182</v>
      </c>
      <c r="F34" s="154">
        <v>1</v>
      </c>
      <c r="G34" s="301">
        <v>627.24</v>
      </c>
      <c r="H34" s="313">
        <f t="shared" si="0"/>
        <v>627.24</v>
      </c>
    </row>
    <row r="35" spans="1:9" ht="38.25" x14ac:dyDescent="0.25">
      <c r="A35" s="292" t="s">
        <v>443</v>
      </c>
      <c r="B35" s="97" t="s">
        <v>331</v>
      </c>
      <c r="C35" s="98" t="s">
        <v>181</v>
      </c>
      <c r="D35" s="98">
        <v>103328</v>
      </c>
      <c r="E35" s="99" t="s">
        <v>140</v>
      </c>
      <c r="F35" s="154">
        <v>16</v>
      </c>
      <c r="G35" s="301">
        <v>84.8</v>
      </c>
      <c r="H35" s="313">
        <f t="shared" si="0"/>
        <v>1356.8</v>
      </c>
    </row>
    <row r="36" spans="1:9" ht="38.25" x14ac:dyDescent="0.25">
      <c r="A36" s="292" t="s">
        <v>444</v>
      </c>
      <c r="B36" s="97" t="s">
        <v>572</v>
      </c>
      <c r="C36" s="98" t="s">
        <v>181</v>
      </c>
      <c r="D36" s="98">
        <v>103338</v>
      </c>
      <c r="E36" s="99" t="s">
        <v>140</v>
      </c>
      <c r="F36" s="154">
        <v>4</v>
      </c>
      <c r="G36" s="301">
        <v>94.54</v>
      </c>
      <c r="H36" s="313">
        <f t="shared" si="0"/>
        <v>378.16</v>
      </c>
    </row>
    <row r="37" spans="1:9" ht="51" x14ac:dyDescent="0.25">
      <c r="A37" s="292" t="s">
        <v>445</v>
      </c>
      <c r="B37" s="97" t="s">
        <v>332</v>
      </c>
      <c r="C37" s="98" t="s">
        <v>181</v>
      </c>
      <c r="D37" s="98">
        <v>87905</v>
      </c>
      <c r="E37" s="99" t="s">
        <v>140</v>
      </c>
      <c r="F37" s="154">
        <v>50</v>
      </c>
      <c r="G37" s="301">
        <v>8.36</v>
      </c>
      <c r="H37" s="313">
        <f t="shared" si="0"/>
        <v>418</v>
      </c>
    </row>
    <row r="38" spans="1:9" ht="51" x14ac:dyDescent="0.25">
      <c r="A38" s="292" t="s">
        <v>446</v>
      </c>
      <c r="B38" s="97" t="s">
        <v>333</v>
      </c>
      <c r="C38" s="98" t="s">
        <v>181</v>
      </c>
      <c r="D38" s="98">
        <v>87775</v>
      </c>
      <c r="E38" s="99" t="s">
        <v>140</v>
      </c>
      <c r="F38" s="154">
        <v>50</v>
      </c>
      <c r="G38" s="301">
        <v>52.33</v>
      </c>
      <c r="H38" s="313">
        <f t="shared" si="0"/>
        <v>2616.5</v>
      </c>
    </row>
    <row r="39" spans="1:9" ht="51" x14ac:dyDescent="0.25">
      <c r="A39" s="292" t="s">
        <v>447</v>
      </c>
      <c r="B39" s="94" t="s">
        <v>150</v>
      </c>
      <c r="C39" s="95" t="s">
        <v>181</v>
      </c>
      <c r="D39" s="95">
        <v>87620</v>
      </c>
      <c r="E39" s="101" t="s">
        <v>140</v>
      </c>
      <c r="F39" s="155">
        <v>47</v>
      </c>
      <c r="G39" s="301">
        <v>27.31</v>
      </c>
      <c r="H39" s="313">
        <f t="shared" si="0"/>
        <v>1283.57</v>
      </c>
    </row>
    <row r="40" spans="1:9" s="77" customFormat="1" ht="38.25" x14ac:dyDescent="0.25">
      <c r="A40" s="292" t="s">
        <v>448</v>
      </c>
      <c r="B40" s="92" t="s">
        <v>390</v>
      </c>
      <c r="C40" s="95" t="s">
        <v>181</v>
      </c>
      <c r="D40" s="93">
        <v>90467</v>
      </c>
      <c r="E40" s="93" t="s">
        <v>133</v>
      </c>
      <c r="F40" s="149">
        <v>2</v>
      </c>
      <c r="G40" s="301">
        <v>19.88</v>
      </c>
      <c r="H40" s="313">
        <f t="shared" si="0"/>
        <v>39.76</v>
      </c>
    </row>
    <row r="41" spans="1:9" s="77" customFormat="1" ht="25.5" x14ac:dyDescent="0.25">
      <c r="A41" s="292" t="s">
        <v>449</v>
      </c>
      <c r="B41" s="92" t="s">
        <v>391</v>
      </c>
      <c r="C41" s="95" t="s">
        <v>181</v>
      </c>
      <c r="D41" s="93">
        <v>90466</v>
      </c>
      <c r="E41" s="93" t="s">
        <v>133</v>
      </c>
      <c r="F41" s="156">
        <v>33</v>
      </c>
      <c r="G41" s="301">
        <v>12.57</v>
      </c>
      <c r="H41" s="316">
        <f t="shared" si="0"/>
        <v>414.81</v>
      </c>
      <c r="I41" s="188"/>
    </row>
    <row r="42" spans="1:9" ht="25.5" x14ac:dyDescent="0.25">
      <c r="A42" s="292" t="s">
        <v>450</v>
      </c>
      <c r="B42" s="94" t="s">
        <v>334</v>
      </c>
      <c r="C42" s="95" t="s">
        <v>181</v>
      </c>
      <c r="D42" s="95">
        <v>102488</v>
      </c>
      <c r="E42" s="101" t="s">
        <v>140</v>
      </c>
      <c r="F42" s="155">
        <v>55</v>
      </c>
      <c r="G42" s="301">
        <v>3.29</v>
      </c>
      <c r="H42" s="313">
        <f t="shared" si="0"/>
        <v>180.95</v>
      </c>
    </row>
    <row r="43" spans="1:9" ht="25.5" x14ac:dyDescent="0.25">
      <c r="A43" s="292" t="s">
        <v>451</v>
      </c>
      <c r="B43" s="97" t="s">
        <v>335</v>
      </c>
      <c r="C43" s="98" t="s">
        <v>181</v>
      </c>
      <c r="D43" s="98">
        <v>102494</v>
      </c>
      <c r="E43" s="99" t="s">
        <v>140</v>
      </c>
      <c r="F43" s="154">
        <v>55</v>
      </c>
      <c r="G43" s="301">
        <v>57.23</v>
      </c>
      <c r="H43" s="313">
        <f t="shared" si="0"/>
        <v>3147.6499999999996</v>
      </c>
    </row>
    <row r="44" spans="1:9" ht="25.5" x14ac:dyDescent="0.25">
      <c r="A44" s="292" t="s">
        <v>452</v>
      </c>
      <c r="B44" s="94" t="s">
        <v>149</v>
      </c>
      <c r="C44" s="95" t="s">
        <v>181</v>
      </c>
      <c r="D44" s="95">
        <v>88497</v>
      </c>
      <c r="E44" s="101" t="s">
        <v>140</v>
      </c>
      <c r="F44" s="155">
        <v>240</v>
      </c>
      <c r="G44" s="301">
        <v>18.149999999999999</v>
      </c>
      <c r="H44" s="313">
        <f t="shared" si="0"/>
        <v>4356</v>
      </c>
    </row>
    <row r="45" spans="1:9" ht="25.5" x14ac:dyDescent="0.25">
      <c r="A45" s="292" t="s">
        <v>453</v>
      </c>
      <c r="B45" s="94" t="s">
        <v>336</v>
      </c>
      <c r="C45" s="95" t="s">
        <v>181</v>
      </c>
      <c r="D45" s="95">
        <v>96135</v>
      </c>
      <c r="E45" s="101" t="s">
        <v>140</v>
      </c>
      <c r="F45" s="155">
        <v>140</v>
      </c>
      <c r="G45" s="301">
        <v>31.54</v>
      </c>
      <c r="H45" s="313">
        <f t="shared" si="0"/>
        <v>4415.5999999999995</v>
      </c>
    </row>
    <row r="46" spans="1:9" ht="25.5" x14ac:dyDescent="0.25">
      <c r="A46" s="292" t="s">
        <v>454</v>
      </c>
      <c r="B46" s="94" t="s">
        <v>148</v>
      </c>
      <c r="C46" s="95" t="s">
        <v>181</v>
      </c>
      <c r="D46" s="95">
        <v>88489</v>
      </c>
      <c r="E46" s="101" t="s">
        <v>140</v>
      </c>
      <c r="F46" s="155">
        <v>240</v>
      </c>
      <c r="G46" s="301">
        <v>14.27</v>
      </c>
      <c r="H46" s="313">
        <f t="shared" si="0"/>
        <v>3424.7999999999997</v>
      </c>
    </row>
    <row r="47" spans="1:9" ht="25.5" x14ac:dyDescent="0.25">
      <c r="A47" s="292" t="s">
        <v>455</v>
      </c>
      <c r="B47" s="94" t="s">
        <v>147</v>
      </c>
      <c r="C47" s="95" t="s">
        <v>181</v>
      </c>
      <c r="D47" s="95">
        <v>95626</v>
      </c>
      <c r="E47" s="101" t="s">
        <v>140</v>
      </c>
      <c r="F47" s="155">
        <v>176</v>
      </c>
      <c r="G47" s="301">
        <v>15.63</v>
      </c>
      <c r="H47" s="313">
        <f t="shared" si="0"/>
        <v>2750.88</v>
      </c>
    </row>
    <row r="48" spans="1:9" ht="25.5" x14ac:dyDescent="0.25">
      <c r="A48" s="292" t="s">
        <v>456</v>
      </c>
      <c r="B48" s="94" t="s">
        <v>601</v>
      </c>
      <c r="C48" s="95" t="s">
        <v>181</v>
      </c>
      <c r="D48" s="95">
        <v>102214</v>
      </c>
      <c r="E48" s="101" t="s">
        <v>140</v>
      </c>
      <c r="F48" s="155">
        <v>5</v>
      </c>
      <c r="G48" s="301">
        <v>18.46</v>
      </c>
      <c r="H48" s="313">
        <f t="shared" si="0"/>
        <v>92.300000000000011</v>
      </c>
    </row>
    <row r="49" spans="1:10" ht="25.5" x14ac:dyDescent="0.25">
      <c r="A49" s="292" t="s">
        <v>457</v>
      </c>
      <c r="B49" s="94" t="s">
        <v>603</v>
      </c>
      <c r="C49" s="95" t="s">
        <v>181</v>
      </c>
      <c r="D49" s="95">
        <v>102193</v>
      </c>
      <c r="E49" s="101" t="s">
        <v>140</v>
      </c>
      <c r="F49" s="155">
        <v>5</v>
      </c>
      <c r="G49" s="301">
        <v>2.08</v>
      </c>
      <c r="H49" s="313">
        <f t="shared" si="0"/>
        <v>10.4</v>
      </c>
    </row>
    <row r="50" spans="1:10" s="76" customFormat="1" ht="38.25" x14ac:dyDescent="0.25">
      <c r="A50" s="292" t="s">
        <v>602</v>
      </c>
      <c r="B50" s="94" t="s">
        <v>354</v>
      </c>
      <c r="C50" s="95" t="s">
        <v>181</v>
      </c>
      <c r="D50" s="95">
        <v>39511</v>
      </c>
      <c r="E50" s="101" t="s">
        <v>140</v>
      </c>
      <c r="F50" s="155">
        <v>60</v>
      </c>
      <c r="G50" s="301">
        <v>112.23</v>
      </c>
      <c r="H50" s="313">
        <f t="shared" si="0"/>
        <v>6733.8</v>
      </c>
    </row>
    <row r="51" spans="1:10" s="76" customFormat="1" ht="25.5" x14ac:dyDescent="0.25">
      <c r="A51" s="292" t="s">
        <v>604</v>
      </c>
      <c r="B51" s="94" t="s">
        <v>337</v>
      </c>
      <c r="C51" s="95" t="s">
        <v>181</v>
      </c>
      <c r="D51" s="95">
        <v>96111</v>
      </c>
      <c r="E51" s="101" t="s">
        <v>140</v>
      </c>
      <c r="F51" s="155">
        <v>25</v>
      </c>
      <c r="G51" s="301">
        <v>72.14</v>
      </c>
      <c r="H51" s="313">
        <f t="shared" si="0"/>
        <v>1803.5</v>
      </c>
    </row>
    <row r="52" spans="1:10" s="76" customFormat="1" ht="15.75" thickBot="1" x14ac:dyDescent="0.3">
      <c r="A52" s="292" t="s">
        <v>626</v>
      </c>
      <c r="B52" s="134" t="s">
        <v>280</v>
      </c>
      <c r="C52" s="136" t="s">
        <v>181</v>
      </c>
      <c r="D52" s="136">
        <v>98688</v>
      </c>
      <c r="E52" s="137" t="s">
        <v>133</v>
      </c>
      <c r="F52" s="157">
        <v>80</v>
      </c>
      <c r="G52" s="302">
        <v>55.11</v>
      </c>
      <c r="H52" s="314">
        <f t="shared" si="0"/>
        <v>4408.8</v>
      </c>
    </row>
    <row r="53" spans="1:10" ht="15.75" thickBot="1" x14ac:dyDescent="0.3">
      <c r="A53" s="140">
        <v>4</v>
      </c>
      <c r="B53" s="141" t="s">
        <v>325</v>
      </c>
      <c r="C53" s="114"/>
      <c r="D53" s="114"/>
      <c r="E53" s="115"/>
      <c r="F53" s="158"/>
      <c r="G53" s="305"/>
      <c r="H53" s="317"/>
      <c r="J53" s="76"/>
    </row>
    <row r="54" spans="1:10" ht="38.25" x14ac:dyDescent="0.25">
      <c r="A54" s="120" t="s">
        <v>458</v>
      </c>
      <c r="B54" s="121" t="s">
        <v>338</v>
      </c>
      <c r="C54" s="111" t="s">
        <v>181</v>
      </c>
      <c r="D54" s="111">
        <v>92262</v>
      </c>
      <c r="E54" s="122" t="s">
        <v>135</v>
      </c>
      <c r="F54" s="159">
        <v>2</v>
      </c>
      <c r="G54" s="300">
        <v>749.64</v>
      </c>
      <c r="H54" s="313">
        <f t="shared" si="0"/>
        <v>1499.28</v>
      </c>
      <c r="J54" s="76"/>
    </row>
    <row r="55" spans="1:10" ht="51" x14ac:dyDescent="0.25">
      <c r="A55" s="100" t="s">
        <v>459</v>
      </c>
      <c r="B55" s="94" t="s">
        <v>339</v>
      </c>
      <c r="C55" s="95" t="s">
        <v>181</v>
      </c>
      <c r="D55" s="95">
        <v>92540</v>
      </c>
      <c r="E55" s="101" t="s">
        <v>140</v>
      </c>
      <c r="F55" s="107">
        <v>100</v>
      </c>
      <c r="G55" s="301">
        <v>101.26</v>
      </c>
      <c r="H55" s="313">
        <f t="shared" si="0"/>
        <v>10126</v>
      </c>
    </row>
    <row r="56" spans="1:10" ht="38.25" x14ac:dyDescent="0.25">
      <c r="A56" s="100" t="s">
        <v>460</v>
      </c>
      <c r="B56" s="94" t="s">
        <v>340</v>
      </c>
      <c r="C56" s="98" t="s">
        <v>181</v>
      </c>
      <c r="D56" s="98">
        <v>94441</v>
      </c>
      <c r="E56" s="99" t="s">
        <v>140</v>
      </c>
      <c r="F56" s="189">
        <v>100</v>
      </c>
      <c r="G56" s="301">
        <v>38.39</v>
      </c>
      <c r="H56" s="313">
        <f t="shared" si="0"/>
        <v>3839</v>
      </c>
    </row>
    <row r="57" spans="1:10" ht="51.75" thickBot="1" x14ac:dyDescent="0.3">
      <c r="A57" s="291" t="s">
        <v>461</v>
      </c>
      <c r="B57" s="134" t="s">
        <v>341</v>
      </c>
      <c r="C57" s="118" t="s">
        <v>181</v>
      </c>
      <c r="D57" s="118">
        <v>94219</v>
      </c>
      <c r="E57" s="119" t="s">
        <v>133</v>
      </c>
      <c r="F57" s="190">
        <v>22</v>
      </c>
      <c r="G57" s="302">
        <v>30.09</v>
      </c>
      <c r="H57" s="314">
        <f t="shared" si="0"/>
        <v>661.98</v>
      </c>
    </row>
    <row r="58" spans="1:10" ht="15.75" thickBot="1" x14ac:dyDescent="0.3">
      <c r="A58" s="140">
        <v>5</v>
      </c>
      <c r="B58" s="141" t="s">
        <v>324</v>
      </c>
      <c r="C58" s="114"/>
      <c r="D58" s="114"/>
      <c r="E58" s="115"/>
      <c r="F58" s="160"/>
      <c r="G58" s="299"/>
      <c r="H58" s="318"/>
    </row>
    <row r="59" spans="1:10" s="106" customFormat="1" ht="38.25" x14ac:dyDescent="0.25">
      <c r="A59" s="120" t="s">
        <v>462</v>
      </c>
      <c r="B59" s="135" t="s">
        <v>151</v>
      </c>
      <c r="C59" s="111" t="s">
        <v>181</v>
      </c>
      <c r="D59" s="111">
        <v>86911</v>
      </c>
      <c r="E59" s="122" t="s">
        <v>135</v>
      </c>
      <c r="F59" s="159">
        <v>1</v>
      </c>
      <c r="G59" s="300">
        <v>66.52</v>
      </c>
      <c r="H59" s="313">
        <f t="shared" si="0"/>
        <v>66.52</v>
      </c>
    </row>
    <row r="60" spans="1:10" s="106" customFormat="1" ht="25.5" x14ac:dyDescent="0.25">
      <c r="A60" s="100" t="s">
        <v>463</v>
      </c>
      <c r="B60" s="105" t="s">
        <v>347</v>
      </c>
      <c r="C60" s="95" t="s">
        <v>181</v>
      </c>
      <c r="D60" s="95">
        <v>86913</v>
      </c>
      <c r="E60" s="101" t="s">
        <v>135</v>
      </c>
      <c r="F60" s="107">
        <v>1</v>
      </c>
      <c r="G60" s="301">
        <v>42.22</v>
      </c>
      <c r="H60" s="313">
        <f t="shared" si="0"/>
        <v>42.22</v>
      </c>
    </row>
    <row r="61" spans="1:10" s="106" customFormat="1" ht="25.5" x14ac:dyDescent="0.25">
      <c r="A61" s="100" t="s">
        <v>464</v>
      </c>
      <c r="B61" s="105" t="s">
        <v>349</v>
      </c>
      <c r="C61" s="95" t="s">
        <v>181</v>
      </c>
      <c r="D61" s="95">
        <v>86906</v>
      </c>
      <c r="E61" s="101" t="s">
        <v>135</v>
      </c>
      <c r="F61" s="107">
        <v>1</v>
      </c>
      <c r="G61" s="301">
        <v>56.82</v>
      </c>
      <c r="H61" s="313">
        <f t="shared" si="0"/>
        <v>56.82</v>
      </c>
    </row>
    <row r="62" spans="1:10" s="106" customFormat="1" ht="25.5" x14ac:dyDescent="0.25">
      <c r="A62" s="100" t="s">
        <v>465</v>
      </c>
      <c r="B62" s="105" t="s">
        <v>348</v>
      </c>
      <c r="C62" s="95" t="s">
        <v>181</v>
      </c>
      <c r="D62" s="95">
        <v>86902</v>
      </c>
      <c r="E62" s="101" t="s">
        <v>135</v>
      </c>
      <c r="F62" s="107">
        <v>1</v>
      </c>
      <c r="G62" s="301">
        <v>275.52999999999997</v>
      </c>
      <c r="H62" s="313">
        <f t="shared" si="0"/>
        <v>275.52999999999997</v>
      </c>
    </row>
    <row r="63" spans="1:10" s="106" customFormat="1" ht="25.5" x14ac:dyDescent="0.25">
      <c r="A63" s="100" t="s">
        <v>466</v>
      </c>
      <c r="B63" s="94" t="s">
        <v>155</v>
      </c>
      <c r="C63" s="95" t="s">
        <v>181</v>
      </c>
      <c r="D63" s="95">
        <v>86884</v>
      </c>
      <c r="E63" s="101" t="s">
        <v>135</v>
      </c>
      <c r="F63" s="107">
        <v>2</v>
      </c>
      <c r="G63" s="301">
        <v>9.24</v>
      </c>
      <c r="H63" s="313">
        <f t="shared" si="0"/>
        <v>18.48</v>
      </c>
    </row>
    <row r="64" spans="1:10" s="106" customFormat="1" ht="25.5" x14ac:dyDescent="0.25">
      <c r="A64" s="100" t="s">
        <v>467</v>
      </c>
      <c r="B64" s="94" t="s">
        <v>156</v>
      </c>
      <c r="C64" s="95" t="s">
        <v>181</v>
      </c>
      <c r="D64" s="95">
        <v>86883</v>
      </c>
      <c r="E64" s="101" t="s">
        <v>135</v>
      </c>
      <c r="F64" s="107">
        <v>2</v>
      </c>
      <c r="G64" s="301">
        <v>12.56</v>
      </c>
      <c r="H64" s="313">
        <f t="shared" si="0"/>
        <v>25.12</v>
      </c>
    </row>
    <row r="65" spans="1:8" s="106" customFormat="1" ht="25.5" x14ac:dyDescent="0.25">
      <c r="A65" s="100" t="s">
        <v>468</v>
      </c>
      <c r="B65" s="94" t="s">
        <v>345</v>
      </c>
      <c r="C65" s="95" t="s">
        <v>181</v>
      </c>
      <c r="D65" s="95">
        <v>89356</v>
      </c>
      <c r="E65" s="101" t="s">
        <v>133</v>
      </c>
      <c r="F65" s="107">
        <v>35</v>
      </c>
      <c r="G65" s="301">
        <v>22.63</v>
      </c>
      <c r="H65" s="313">
        <f t="shared" si="0"/>
        <v>792.05</v>
      </c>
    </row>
    <row r="66" spans="1:8" s="106" customFormat="1" ht="25.5" x14ac:dyDescent="0.25">
      <c r="A66" s="100" t="s">
        <v>469</v>
      </c>
      <c r="B66" s="94" t="s">
        <v>346</v>
      </c>
      <c r="C66" s="95" t="s">
        <v>181</v>
      </c>
      <c r="D66" s="95">
        <v>89395</v>
      </c>
      <c r="E66" s="101" t="s">
        <v>135</v>
      </c>
      <c r="F66" s="107">
        <v>6</v>
      </c>
      <c r="G66" s="301">
        <v>12.76</v>
      </c>
      <c r="H66" s="313">
        <f t="shared" si="0"/>
        <v>76.56</v>
      </c>
    </row>
    <row r="67" spans="1:8" s="106" customFormat="1" ht="38.25" x14ac:dyDescent="0.25">
      <c r="A67" s="100" t="s">
        <v>470</v>
      </c>
      <c r="B67" s="94" t="s">
        <v>344</v>
      </c>
      <c r="C67" s="95" t="s">
        <v>181</v>
      </c>
      <c r="D67" s="95">
        <v>89362</v>
      </c>
      <c r="E67" s="101" t="s">
        <v>135</v>
      </c>
      <c r="F67" s="107">
        <v>10</v>
      </c>
      <c r="G67" s="301">
        <v>9.15</v>
      </c>
      <c r="H67" s="313">
        <f t="shared" si="0"/>
        <v>91.5</v>
      </c>
    </row>
    <row r="68" spans="1:8" s="106" customFormat="1" ht="38.25" x14ac:dyDescent="0.25">
      <c r="A68" s="100" t="s">
        <v>471</v>
      </c>
      <c r="B68" s="94" t="s">
        <v>350</v>
      </c>
      <c r="C68" s="95" t="s">
        <v>181</v>
      </c>
      <c r="D68" s="95">
        <v>89381</v>
      </c>
      <c r="E68" s="101" t="s">
        <v>135</v>
      </c>
      <c r="F68" s="107">
        <v>3</v>
      </c>
      <c r="G68" s="301">
        <v>14.54</v>
      </c>
      <c r="H68" s="313">
        <f t="shared" si="0"/>
        <v>43.62</v>
      </c>
    </row>
    <row r="69" spans="1:8" s="106" customFormat="1" ht="38.25" x14ac:dyDescent="0.25">
      <c r="A69" s="100" t="s">
        <v>472</v>
      </c>
      <c r="B69" s="94" t="s">
        <v>351</v>
      </c>
      <c r="C69" s="95" t="s">
        <v>181</v>
      </c>
      <c r="D69" s="95">
        <v>89366</v>
      </c>
      <c r="E69" s="101" t="s">
        <v>135</v>
      </c>
      <c r="F69" s="107">
        <v>2</v>
      </c>
      <c r="G69" s="301">
        <v>17.37</v>
      </c>
      <c r="H69" s="313">
        <f t="shared" si="0"/>
        <v>34.74</v>
      </c>
    </row>
    <row r="70" spans="1:8" s="106" customFormat="1" ht="25.5" x14ac:dyDescent="0.25">
      <c r="A70" s="100" t="s">
        <v>473</v>
      </c>
      <c r="B70" s="94" t="s">
        <v>352</v>
      </c>
      <c r="C70" s="95" t="s">
        <v>181</v>
      </c>
      <c r="D70" s="95">
        <v>94489</v>
      </c>
      <c r="E70" s="101" t="s">
        <v>135</v>
      </c>
      <c r="F70" s="107">
        <v>3</v>
      </c>
      <c r="G70" s="301">
        <v>32.24</v>
      </c>
      <c r="H70" s="313">
        <f t="shared" si="0"/>
        <v>96.72</v>
      </c>
    </row>
    <row r="71" spans="1:8" s="106" customFormat="1" ht="38.25" x14ac:dyDescent="0.25">
      <c r="A71" s="100" t="s">
        <v>474</v>
      </c>
      <c r="B71" s="94" t="s">
        <v>353</v>
      </c>
      <c r="C71" s="95" t="s">
        <v>181</v>
      </c>
      <c r="D71" s="95">
        <v>89972</v>
      </c>
      <c r="E71" s="101" t="s">
        <v>135</v>
      </c>
      <c r="F71" s="107">
        <v>2</v>
      </c>
      <c r="G71" s="301">
        <v>48.76</v>
      </c>
      <c r="H71" s="313">
        <f t="shared" si="0"/>
        <v>97.52</v>
      </c>
    </row>
    <row r="72" spans="1:8" s="106" customFormat="1" ht="25.5" x14ac:dyDescent="0.25">
      <c r="A72" s="100" t="s">
        <v>475</v>
      </c>
      <c r="B72" s="94" t="s">
        <v>355</v>
      </c>
      <c r="C72" s="95" t="s">
        <v>181</v>
      </c>
      <c r="D72" s="95">
        <v>102606</v>
      </c>
      <c r="E72" s="101" t="s">
        <v>135</v>
      </c>
      <c r="F72" s="107">
        <v>1</v>
      </c>
      <c r="G72" s="301">
        <v>477.2</v>
      </c>
      <c r="H72" s="313">
        <f t="shared" si="0"/>
        <v>477.2</v>
      </c>
    </row>
    <row r="73" spans="1:8" s="106" customFormat="1" ht="25.5" x14ac:dyDescent="0.25">
      <c r="A73" s="100"/>
      <c r="B73" s="94" t="s">
        <v>615</v>
      </c>
      <c r="C73" s="95" t="s">
        <v>181</v>
      </c>
      <c r="D73" s="95">
        <v>94796</v>
      </c>
      <c r="E73" s="101" t="s">
        <v>135</v>
      </c>
      <c r="F73" s="107">
        <v>1</v>
      </c>
      <c r="G73" s="301">
        <v>39.700000000000003</v>
      </c>
      <c r="H73" s="313">
        <f t="shared" si="0"/>
        <v>39.700000000000003</v>
      </c>
    </row>
    <row r="74" spans="1:8" s="106" customFormat="1" ht="51" x14ac:dyDescent="0.25">
      <c r="A74" s="100" t="s">
        <v>476</v>
      </c>
      <c r="B74" s="94" t="s">
        <v>616</v>
      </c>
      <c r="C74" s="95" t="s">
        <v>181</v>
      </c>
      <c r="D74" s="95">
        <v>94703</v>
      </c>
      <c r="E74" s="101" t="s">
        <v>135</v>
      </c>
      <c r="F74" s="107">
        <v>4</v>
      </c>
      <c r="G74" s="301">
        <v>23.43</v>
      </c>
      <c r="H74" s="313">
        <f t="shared" si="0"/>
        <v>93.72</v>
      </c>
    </row>
    <row r="75" spans="1:8" s="106" customFormat="1" ht="38.25" x14ac:dyDescent="0.25">
      <c r="A75" s="100" t="s">
        <v>477</v>
      </c>
      <c r="B75" s="94" t="s">
        <v>358</v>
      </c>
      <c r="C75" s="95" t="s">
        <v>181</v>
      </c>
      <c r="D75" s="95">
        <v>86932</v>
      </c>
      <c r="E75" s="101" t="s">
        <v>135</v>
      </c>
      <c r="F75" s="107">
        <v>1</v>
      </c>
      <c r="G75" s="301">
        <v>533.99</v>
      </c>
      <c r="H75" s="313">
        <f t="shared" si="0"/>
        <v>533.99</v>
      </c>
    </row>
    <row r="76" spans="1:8" s="106" customFormat="1" ht="38.25" x14ac:dyDescent="0.25">
      <c r="A76" s="100" t="s">
        <v>478</v>
      </c>
      <c r="B76" s="94" t="s">
        <v>359</v>
      </c>
      <c r="C76" s="95" t="s">
        <v>181</v>
      </c>
      <c r="D76" s="95">
        <v>89707</v>
      </c>
      <c r="E76" s="101" t="s">
        <v>135</v>
      </c>
      <c r="F76" s="107">
        <v>1</v>
      </c>
      <c r="G76" s="301">
        <v>35.76</v>
      </c>
      <c r="H76" s="313">
        <f t="shared" si="0"/>
        <v>35.76</v>
      </c>
    </row>
    <row r="77" spans="1:8" s="106" customFormat="1" ht="25.5" x14ac:dyDescent="0.25">
      <c r="A77" s="100" t="s">
        <v>479</v>
      </c>
      <c r="B77" s="94" t="s">
        <v>360</v>
      </c>
      <c r="C77" s="95" t="s">
        <v>181</v>
      </c>
      <c r="D77" s="95">
        <v>98110</v>
      </c>
      <c r="E77" s="101" t="s">
        <v>135</v>
      </c>
      <c r="F77" s="107">
        <v>1</v>
      </c>
      <c r="G77" s="301">
        <v>318.48</v>
      </c>
      <c r="H77" s="313">
        <f t="shared" si="0"/>
        <v>318.48</v>
      </c>
    </row>
    <row r="78" spans="1:8" s="106" customFormat="1" ht="25.5" x14ac:dyDescent="0.25">
      <c r="A78" s="100" t="s">
        <v>480</v>
      </c>
      <c r="B78" s="94" t="s">
        <v>371</v>
      </c>
      <c r="C78" s="95" t="s">
        <v>228</v>
      </c>
      <c r="D78" s="95"/>
      <c r="E78" s="101" t="s">
        <v>135</v>
      </c>
      <c r="F78" s="107">
        <v>1</v>
      </c>
      <c r="G78" s="301">
        <v>15.99</v>
      </c>
      <c r="H78" s="313">
        <f t="shared" si="0"/>
        <v>15.99</v>
      </c>
    </row>
    <row r="79" spans="1:8" s="106" customFormat="1" ht="25.5" x14ac:dyDescent="0.25">
      <c r="A79" s="100" t="s">
        <v>481</v>
      </c>
      <c r="B79" s="94" t="s">
        <v>372</v>
      </c>
      <c r="C79" s="95" t="s">
        <v>228</v>
      </c>
      <c r="D79" s="95"/>
      <c r="E79" s="101" t="s">
        <v>135</v>
      </c>
      <c r="F79" s="107">
        <v>1</v>
      </c>
      <c r="G79" s="301">
        <v>18.420000000000002</v>
      </c>
      <c r="H79" s="313">
        <f t="shared" si="0"/>
        <v>18.420000000000002</v>
      </c>
    </row>
    <row r="80" spans="1:8" s="106" customFormat="1" ht="38.25" x14ac:dyDescent="0.25">
      <c r="A80" s="100" t="s">
        <v>482</v>
      </c>
      <c r="B80" s="94" t="s">
        <v>376</v>
      </c>
      <c r="C80" s="95" t="s">
        <v>181</v>
      </c>
      <c r="D80" s="95">
        <v>89714</v>
      </c>
      <c r="E80" s="101" t="s">
        <v>133</v>
      </c>
      <c r="F80" s="107">
        <v>35</v>
      </c>
      <c r="G80" s="301">
        <v>63.34</v>
      </c>
      <c r="H80" s="313">
        <f t="shared" si="0"/>
        <v>2216.9</v>
      </c>
    </row>
    <row r="81" spans="1:10" s="106" customFormat="1" ht="38.25" x14ac:dyDescent="0.25">
      <c r="A81" s="100" t="s">
        <v>483</v>
      </c>
      <c r="B81" s="94" t="s">
        <v>375</v>
      </c>
      <c r="C81" s="95" t="s">
        <v>181</v>
      </c>
      <c r="D81" s="95">
        <v>89713</v>
      </c>
      <c r="E81" s="101" t="s">
        <v>133</v>
      </c>
      <c r="F81" s="107">
        <v>3</v>
      </c>
      <c r="G81" s="301">
        <v>49.99</v>
      </c>
      <c r="H81" s="313">
        <f t="shared" ref="H81:H101" si="1">F81*G81</f>
        <v>149.97</v>
      </c>
    </row>
    <row r="82" spans="1:10" s="106" customFormat="1" ht="38.25" x14ac:dyDescent="0.25">
      <c r="A82" s="100" t="s">
        <v>484</v>
      </c>
      <c r="B82" s="94" t="s">
        <v>374</v>
      </c>
      <c r="C82" s="95" t="s">
        <v>181</v>
      </c>
      <c r="D82" s="95">
        <v>89712</v>
      </c>
      <c r="E82" s="101" t="s">
        <v>133</v>
      </c>
      <c r="F82" s="107">
        <v>3</v>
      </c>
      <c r="G82" s="301">
        <v>32.880000000000003</v>
      </c>
      <c r="H82" s="313">
        <f t="shared" si="1"/>
        <v>98.640000000000015</v>
      </c>
    </row>
    <row r="83" spans="1:10" s="106" customFormat="1" ht="38.25" x14ac:dyDescent="0.25">
      <c r="A83" s="100" t="s">
        <v>485</v>
      </c>
      <c r="B83" s="94" t="s">
        <v>373</v>
      </c>
      <c r="C83" s="95" t="s">
        <v>181</v>
      </c>
      <c r="D83" s="95">
        <v>89711</v>
      </c>
      <c r="E83" s="101" t="s">
        <v>133</v>
      </c>
      <c r="F83" s="107">
        <v>3</v>
      </c>
      <c r="G83" s="301">
        <v>21.52</v>
      </c>
      <c r="H83" s="313">
        <f t="shared" si="1"/>
        <v>64.56</v>
      </c>
    </row>
    <row r="84" spans="1:10" s="106" customFormat="1" ht="38.25" x14ac:dyDescent="0.25">
      <c r="A84" s="100" t="s">
        <v>486</v>
      </c>
      <c r="B84" s="94" t="s">
        <v>377</v>
      </c>
      <c r="C84" s="95" t="s">
        <v>181</v>
      </c>
      <c r="D84" s="95">
        <v>89797</v>
      </c>
      <c r="E84" s="101" t="s">
        <v>135</v>
      </c>
      <c r="F84" s="107">
        <v>2</v>
      </c>
      <c r="G84" s="301">
        <v>53.34</v>
      </c>
      <c r="H84" s="313">
        <f t="shared" si="1"/>
        <v>106.68</v>
      </c>
    </row>
    <row r="85" spans="1:10" s="106" customFormat="1" ht="25.5" x14ac:dyDescent="0.25">
      <c r="A85" s="100" t="s">
        <v>487</v>
      </c>
      <c r="B85" s="94" t="s">
        <v>407</v>
      </c>
      <c r="C85" s="95" t="s">
        <v>228</v>
      </c>
      <c r="D85" s="95"/>
      <c r="E85" s="101" t="s">
        <v>135</v>
      </c>
      <c r="F85" s="107">
        <v>1</v>
      </c>
      <c r="G85" s="301">
        <v>51.62</v>
      </c>
      <c r="H85" s="313">
        <f t="shared" si="1"/>
        <v>51.62</v>
      </c>
    </row>
    <row r="86" spans="1:10" s="106" customFormat="1" ht="38.25" x14ac:dyDescent="0.25">
      <c r="A86" s="100" t="s">
        <v>488</v>
      </c>
      <c r="B86" s="94" t="s">
        <v>379</v>
      </c>
      <c r="C86" s="95" t="s">
        <v>181</v>
      </c>
      <c r="D86" s="95">
        <v>89811</v>
      </c>
      <c r="E86" s="101" t="s">
        <v>135</v>
      </c>
      <c r="F86" s="107">
        <v>1</v>
      </c>
      <c r="G86" s="301">
        <v>40.380000000000003</v>
      </c>
      <c r="H86" s="313">
        <f t="shared" si="1"/>
        <v>40.380000000000003</v>
      </c>
    </row>
    <row r="87" spans="1:10" s="106" customFormat="1" ht="38.25" x14ac:dyDescent="0.25">
      <c r="A87" s="100" t="s">
        <v>489</v>
      </c>
      <c r="B87" s="94" t="s">
        <v>383</v>
      </c>
      <c r="C87" s="95" t="s">
        <v>181</v>
      </c>
      <c r="D87" s="95">
        <v>89746</v>
      </c>
      <c r="E87" s="101" t="s">
        <v>135</v>
      </c>
      <c r="F87" s="107">
        <v>3</v>
      </c>
      <c r="G87" s="301">
        <v>26.9</v>
      </c>
      <c r="H87" s="313">
        <f t="shared" si="1"/>
        <v>80.699999999999989</v>
      </c>
    </row>
    <row r="88" spans="1:10" s="106" customFormat="1" ht="38.25" x14ac:dyDescent="0.25">
      <c r="A88" s="100" t="s">
        <v>490</v>
      </c>
      <c r="B88" s="94" t="s">
        <v>382</v>
      </c>
      <c r="C88" s="95" t="s">
        <v>181</v>
      </c>
      <c r="D88" s="95">
        <v>89739</v>
      </c>
      <c r="E88" s="101" t="s">
        <v>135</v>
      </c>
      <c r="F88" s="107">
        <v>1</v>
      </c>
      <c r="G88" s="301">
        <v>22.08</v>
      </c>
      <c r="H88" s="313">
        <f t="shared" si="1"/>
        <v>22.08</v>
      </c>
    </row>
    <row r="89" spans="1:10" s="106" customFormat="1" ht="38.25" x14ac:dyDescent="0.25">
      <c r="A89" s="100" t="s">
        <v>491</v>
      </c>
      <c r="B89" s="94" t="s">
        <v>378</v>
      </c>
      <c r="C89" s="95" t="s">
        <v>181</v>
      </c>
      <c r="D89" s="95">
        <v>89803</v>
      </c>
      <c r="E89" s="101" t="s">
        <v>135</v>
      </c>
      <c r="F89" s="107">
        <v>5</v>
      </c>
      <c r="G89" s="301">
        <v>17.62</v>
      </c>
      <c r="H89" s="313">
        <f t="shared" si="1"/>
        <v>88.100000000000009</v>
      </c>
    </row>
    <row r="90" spans="1:10" s="106" customFormat="1" ht="38.25" x14ac:dyDescent="0.25">
      <c r="A90" s="100" t="s">
        <v>492</v>
      </c>
      <c r="B90" s="94" t="s">
        <v>381</v>
      </c>
      <c r="C90" s="95" t="s">
        <v>181</v>
      </c>
      <c r="D90" s="95">
        <v>89732</v>
      </c>
      <c r="E90" s="101" t="s">
        <v>135</v>
      </c>
      <c r="F90" s="107">
        <v>2</v>
      </c>
      <c r="G90" s="301">
        <v>12.34</v>
      </c>
      <c r="H90" s="313">
        <f t="shared" si="1"/>
        <v>24.68</v>
      </c>
    </row>
    <row r="91" spans="1:10" s="106" customFormat="1" ht="38.25" x14ac:dyDescent="0.25">
      <c r="A91" s="100" t="s">
        <v>493</v>
      </c>
      <c r="B91" s="94" t="s">
        <v>380</v>
      </c>
      <c r="C91" s="95" t="s">
        <v>181</v>
      </c>
      <c r="D91" s="95">
        <v>89728</v>
      </c>
      <c r="E91" s="101" t="s">
        <v>135</v>
      </c>
      <c r="F91" s="107">
        <v>2</v>
      </c>
      <c r="G91" s="301">
        <v>12.64</v>
      </c>
      <c r="H91" s="313">
        <f t="shared" si="1"/>
        <v>25.28</v>
      </c>
    </row>
    <row r="92" spans="1:10" s="106" customFormat="1" ht="38.25" x14ac:dyDescent="0.25">
      <c r="A92" s="100" t="s">
        <v>494</v>
      </c>
      <c r="B92" s="94" t="s">
        <v>384</v>
      </c>
      <c r="C92" s="95" t="s">
        <v>181</v>
      </c>
      <c r="D92" s="95">
        <v>89726</v>
      </c>
      <c r="E92" s="101" t="s">
        <v>135</v>
      </c>
      <c r="F92" s="107">
        <v>1</v>
      </c>
      <c r="G92" s="301">
        <v>8.0500000000000007</v>
      </c>
      <c r="H92" s="313">
        <f t="shared" si="1"/>
        <v>8.0500000000000007</v>
      </c>
    </row>
    <row r="93" spans="1:10" s="106" customFormat="1" ht="25.5" x14ac:dyDescent="0.25">
      <c r="A93" s="100" t="s">
        <v>495</v>
      </c>
      <c r="B93" s="94" t="s">
        <v>356</v>
      </c>
      <c r="C93" s="95" t="s">
        <v>181</v>
      </c>
      <c r="D93" s="95">
        <v>41619</v>
      </c>
      <c r="E93" s="101" t="s">
        <v>135</v>
      </c>
      <c r="F93" s="107">
        <v>2</v>
      </c>
      <c r="G93" s="301">
        <v>81.42</v>
      </c>
      <c r="H93" s="313">
        <f t="shared" si="1"/>
        <v>162.84</v>
      </c>
    </row>
    <row r="94" spans="1:10" s="106" customFormat="1" ht="39" thickBot="1" x14ac:dyDescent="0.3">
      <c r="A94" s="100" t="s">
        <v>496</v>
      </c>
      <c r="B94" s="94" t="s">
        <v>357</v>
      </c>
      <c r="C94" s="95" t="s">
        <v>181</v>
      </c>
      <c r="D94" s="95">
        <v>97974</v>
      </c>
      <c r="E94" s="101" t="s">
        <v>135</v>
      </c>
      <c r="F94" s="107">
        <v>2</v>
      </c>
      <c r="G94" s="301">
        <v>356.7</v>
      </c>
      <c r="H94" s="313">
        <f t="shared" si="1"/>
        <v>713.4</v>
      </c>
    </row>
    <row r="95" spans="1:10" s="76" customFormat="1" ht="15.75" thickBot="1" x14ac:dyDescent="0.3">
      <c r="A95" s="123">
        <v>6</v>
      </c>
      <c r="B95" s="124" t="s">
        <v>233</v>
      </c>
      <c r="C95" s="125"/>
      <c r="D95" s="125"/>
      <c r="E95" s="126"/>
      <c r="F95" s="151"/>
      <c r="G95" s="303"/>
      <c r="H95" s="315"/>
    </row>
    <row r="96" spans="1:10" ht="25.5" x14ac:dyDescent="0.25">
      <c r="A96" s="131" t="s">
        <v>31</v>
      </c>
      <c r="B96" s="110" t="s">
        <v>511</v>
      </c>
      <c r="C96" s="132" t="s">
        <v>181</v>
      </c>
      <c r="D96" s="132">
        <v>101908</v>
      </c>
      <c r="E96" s="133" t="s">
        <v>182</v>
      </c>
      <c r="F96" s="191">
        <v>1</v>
      </c>
      <c r="G96" s="300">
        <v>182.54</v>
      </c>
      <c r="H96" s="313">
        <f t="shared" si="1"/>
        <v>182.54</v>
      </c>
      <c r="J96" s="76"/>
    </row>
    <row r="97" spans="1:10" ht="51" x14ac:dyDescent="0.25">
      <c r="A97" s="96" t="s">
        <v>33</v>
      </c>
      <c r="B97" s="92" t="s">
        <v>294</v>
      </c>
      <c r="C97" s="98" t="s">
        <v>228</v>
      </c>
      <c r="D97" s="98"/>
      <c r="E97" s="99" t="s">
        <v>182</v>
      </c>
      <c r="F97" s="189">
        <v>1</v>
      </c>
      <c r="G97" s="301">
        <v>7.56</v>
      </c>
      <c r="H97" s="313">
        <f t="shared" si="1"/>
        <v>7.56</v>
      </c>
      <c r="J97" s="76"/>
    </row>
    <row r="98" spans="1:10" ht="63.75" x14ac:dyDescent="0.25">
      <c r="A98" s="96" t="s">
        <v>35</v>
      </c>
      <c r="B98" s="92" t="s">
        <v>295</v>
      </c>
      <c r="C98" s="98" t="s">
        <v>228</v>
      </c>
      <c r="D98" s="98"/>
      <c r="E98" s="99" t="s">
        <v>182</v>
      </c>
      <c r="F98" s="189">
        <v>4</v>
      </c>
      <c r="G98" s="301">
        <v>11.99</v>
      </c>
      <c r="H98" s="313">
        <f t="shared" si="1"/>
        <v>47.96</v>
      </c>
      <c r="J98" s="76"/>
    </row>
    <row r="99" spans="1:10" ht="51.75" thickBot="1" x14ac:dyDescent="0.3">
      <c r="A99" s="116" t="s">
        <v>37</v>
      </c>
      <c r="B99" s="117" t="s">
        <v>296</v>
      </c>
      <c r="C99" s="118" t="s">
        <v>228</v>
      </c>
      <c r="D99" s="118"/>
      <c r="E99" s="119" t="s">
        <v>182</v>
      </c>
      <c r="F99" s="190">
        <v>1</v>
      </c>
      <c r="G99" s="301">
        <v>11.99</v>
      </c>
      <c r="H99" s="314">
        <f t="shared" si="1"/>
        <v>11.99</v>
      </c>
      <c r="J99" s="76"/>
    </row>
    <row r="100" spans="1:10" s="76" customFormat="1" ht="15.75" thickBot="1" x14ac:dyDescent="0.3">
      <c r="A100" s="123">
        <v>7</v>
      </c>
      <c r="B100" s="124" t="s">
        <v>184</v>
      </c>
      <c r="C100" s="125"/>
      <c r="D100" s="125"/>
      <c r="E100" s="126"/>
      <c r="F100" s="151"/>
      <c r="G100" s="303"/>
      <c r="H100" s="315"/>
    </row>
    <row r="101" spans="1:10" ht="26.25" thickBot="1" x14ac:dyDescent="0.3">
      <c r="A101" s="127" t="s">
        <v>497</v>
      </c>
      <c r="B101" s="128" t="s">
        <v>185</v>
      </c>
      <c r="C101" s="129" t="s">
        <v>243</v>
      </c>
      <c r="D101" s="129"/>
      <c r="E101" s="130" t="s">
        <v>232</v>
      </c>
      <c r="F101" s="152">
        <v>1</v>
      </c>
      <c r="G101" s="304">
        <f>(2460+3050+3220+3710+6188)/5</f>
        <v>3725.6</v>
      </c>
      <c r="H101" s="314">
        <f t="shared" si="1"/>
        <v>3725.6</v>
      </c>
      <c r="J101" s="76"/>
    </row>
    <row r="102" spans="1:10" s="76" customFormat="1" ht="15.75" thickBot="1" x14ac:dyDescent="0.3">
      <c r="A102" s="123">
        <v>8</v>
      </c>
      <c r="B102" s="124" t="s">
        <v>186</v>
      </c>
      <c r="C102" s="125"/>
      <c r="D102" s="125"/>
      <c r="E102" s="126"/>
      <c r="F102" s="247"/>
      <c r="G102" s="306"/>
      <c r="H102" s="319"/>
    </row>
    <row r="103" spans="1:10" s="109" customFormat="1" ht="38.25" x14ac:dyDescent="0.25">
      <c r="A103" s="120" t="s">
        <v>498</v>
      </c>
      <c r="B103" s="121" t="s">
        <v>361</v>
      </c>
      <c r="C103" s="111" t="s">
        <v>181</v>
      </c>
      <c r="D103" s="111">
        <v>101497</v>
      </c>
      <c r="E103" s="122" t="s">
        <v>135</v>
      </c>
      <c r="F103" s="159">
        <v>1</v>
      </c>
      <c r="G103" s="300">
        <v>1715.84</v>
      </c>
      <c r="H103" s="313">
        <f t="shared" ref="H103:H131" si="2">F103*G103</f>
        <v>1715.84</v>
      </c>
    </row>
    <row r="104" spans="1:10" s="109" customFormat="1" ht="25.5" x14ac:dyDescent="0.25">
      <c r="A104" s="120" t="s">
        <v>499</v>
      </c>
      <c r="B104" s="121" t="s">
        <v>614</v>
      </c>
      <c r="C104" s="95" t="s">
        <v>134</v>
      </c>
      <c r="D104" s="95">
        <v>41202</v>
      </c>
      <c r="E104" s="101" t="s">
        <v>135</v>
      </c>
      <c r="F104" s="159">
        <v>1</v>
      </c>
      <c r="G104" s="300">
        <v>725.59</v>
      </c>
      <c r="H104" s="313">
        <f t="shared" si="2"/>
        <v>725.59</v>
      </c>
    </row>
    <row r="105" spans="1:10" s="109" customFormat="1" ht="38.25" x14ac:dyDescent="0.25">
      <c r="A105" s="120" t="s">
        <v>500</v>
      </c>
      <c r="B105" s="121" t="s">
        <v>386</v>
      </c>
      <c r="C105" s="95" t="s">
        <v>181</v>
      </c>
      <c r="D105" s="95">
        <v>91854</v>
      </c>
      <c r="E105" s="101" t="s">
        <v>133</v>
      </c>
      <c r="F105" s="159">
        <v>130</v>
      </c>
      <c r="G105" s="300">
        <v>9.6999999999999993</v>
      </c>
      <c r="H105" s="313">
        <f t="shared" si="2"/>
        <v>1261</v>
      </c>
    </row>
    <row r="106" spans="1:10" s="109" customFormat="1" ht="38.25" x14ac:dyDescent="0.25">
      <c r="A106" s="120" t="s">
        <v>501</v>
      </c>
      <c r="B106" s="121" t="s">
        <v>619</v>
      </c>
      <c r="C106" s="95" t="s">
        <v>181</v>
      </c>
      <c r="D106" s="95">
        <v>91837</v>
      </c>
      <c r="E106" s="101" t="s">
        <v>133</v>
      </c>
      <c r="F106" s="159">
        <v>20</v>
      </c>
      <c r="G106" s="300">
        <v>16.690000000000001</v>
      </c>
      <c r="H106" s="313">
        <f t="shared" si="2"/>
        <v>333.8</v>
      </c>
      <c r="I106" s="248"/>
    </row>
    <row r="107" spans="1:10" s="109" customFormat="1" ht="25.5" x14ac:dyDescent="0.25">
      <c r="A107" s="120" t="s">
        <v>502</v>
      </c>
      <c r="B107" s="121" t="s">
        <v>410</v>
      </c>
      <c r="C107" s="95" t="s">
        <v>181</v>
      </c>
      <c r="D107" s="95">
        <v>91953</v>
      </c>
      <c r="E107" s="101" t="s">
        <v>135</v>
      </c>
      <c r="F107" s="159">
        <v>5</v>
      </c>
      <c r="G107" s="300">
        <v>27.92</v>
      </c>
      <c r="H107" s="313">
        <f t="shared" si="2"/>
        <v>139.60000000000002</v>
      </c>
    </row>
    <row r="108" spans="1:10" s="109" customFormat="1" ht="25.5" x14ac:dyDescent="0.25">
      <c r="A108" s="120" t="s">
        <v>503</v>
      </c>
      <c r="B108" s="121" t="s">
        <v>411</v>
      </c>
      <c r="C108" s="95" t="s">
        <v>181</v>
      </c>
      <c r="D108" s="95">
        <v>91967</v>
      </c>
      <c r="E108" s="101" t="s">
        <v>135</v>
      </c>
      <c r="F108" s="159">
        <v>1</v>
      </c>
      <c r="G108" s="300">
        <v>60.67</v>
      </c>
      <c r="H108" s="313">
        <f t="shared" si="2"/>
        <v>60.67</v>
      </c>
    </row>
    <row r="109" spans="1:10" s="109" customFormat="1" ht="25.5" x14ac:dyDescent="0.25">
      <c r="A109" s="120" t="s">
        <v>504</v>
      </c>
      <c r="B109" s="121" t="s">
        <v>417</v>
      </c>
      <c r="C109" s="95" t="s">
        <v>181</v>
      </c>
      <c r="D109" s="95">
        <v>92000</v>
      </c>
      <c r="E109" s="101" t="s">
        <v>135</v>
      </c>
      <c r="F109" s="159">
        <v>2</v>
      </c>
      <c r="G109" s="300">
        <v>29.58</v>
      </c>
      <c r="H109" s="313">
        <f t="shared" si="2"/>
        <v>59.16</v>
      </c>
    </row>
    <row r="110" spans="1:10" s="109" customFormat="1" ht="25.5" x14ac:dyDescent="0.25">
      <c r="A110" s="120" t="s">
        <v>505</v>
      </c>
      <c r="B110" s="121" t="s">
        <v>418</v>
      </c>
      <c r="C110" s="95" t="s">
        <v>181</v>
      </c>
      <c r="D110" s="95">
        <v>91939</v>
      </c>
      <c r="E110" s="101" t="s">
        <v>135</v>
      </c>
      <c r="F110" s="159">
        <v>7</v>
      </c>
      <c r="G110" s="300">
        <v>28.47</v>
      </c>
      <c r="H110" s="313">
        <f t="shared" si="2"/>
        <v>199.29</v>
      </c>
    </row>
    <row r="111" spans="1:10" s="109" customFormat="1" ht="25.5" x14ac:dyDescent="0.25">
      <c r="A111" s="120" t="s">
        <v>506</v>
      </c>
      <c r="B111" s="121" t="s">
        <v>419</v>
      </c>
      <c r="C111" s="95" t="s">
        <v>181</v>
      </c>
      <c r="D111" s="95">
        <v>91940</v>
      </c>
      <c r="E111" s="101" t="s">
        <v>135</v>
      </c>
      <c r="F111" s="159">
        <v>6</v>
      </c>
      <c r="G111" s="300">
        <v>15.72</v>
      </c>
      <c r="H111" s="313">
        <f t="shared" si="2"/>
        <v>94.320000000000007</v>
      </c>
    </row>
    <row r="112" spans="1:10" s="109" customFormat="1" ht="25.5" x14ac:dyDescent="0.25">
      <c r="A112" s="120" t="s">
        <v>507</v>
      </c>
      <c r="B112" s="121" t="s">
        <v>420</v>
      </c>
      <c r="C112" s="95" t="s">
        <v>181</v>
      </c>
      <c r="D112" s="95">
        <v>91941</v>
      </c>
      <c r="E112" s="101" t="s">
        <v>135</v>
      </c>
      <c r="F112" s="159">
        <v>2</v>
      </c>
      <c r="G112" s="300">
        <v>10.94</v>
      </c>
      <c r="H112" s="313">
        <f t="shared" si="2"/>
        <v>21.88</v>
      </c>
    </row>
    <row r="113" spans="1:9" s="76" customFormat="1" ht="63.75" x14ac:dyDescent="0.25">
      <c r="A113" s="120" t="s">
        <v>508</v>
      </c>
      <c r="B113" s="246" t="s">
        <v>416</v>
      </c>
      <c r="C113" s="98" t="s">
        <v>228</v>
      </c>
      <c r="D113" s="98"/>
      <c r="E113" s="99" t="s">
        <v>133</v>
      </c>
      <c r="F113" s="191">
        <v>10</v>
      </c>
      <c r="G113" s="300">
        <v>25.4</v>
      </c>
      <c r="H113" s="320">
        <f t="shared" si="2"/>
        <v>254</v>
      </c>
    </row>
    <row r="114" spans="1:9" s="76" customFormat="1" ht="38.25" x14ac:dyDescent="0.25">
      <c r="A114" s="120" t="s">
        <v>509</v>
      </c>
      <c r="B114" s="94" t="s">
        <v>617</v>
      </c>
      <c r="C114" s="95" t="s">
        <v>228</v>
      </c>
      <c r="D114" s="95"/>
      <c r="E114" s="101" t="s">
        <v>133</v>
      </c>
      <c r="F114" s="159">
        <v>9</v>
      </c>
      <c r="G114" s="300">
        <v>61.4</v>
      </c>
      <c r="H114" s="313">
        <f t="shared" si="2"/>
        <v>552.6</v>
      </c>
    </row>
    <row r="115" spans="1:9" s="76" customFormat="1" ht="38.25" x14ac:dyDescent="0.25">
      <c r="A115" s="120" t="s">
        <v>510</v>
      </c>
      <c r="B115" s="97" t="s">
        <v>291</v>
      </c>
      <c r="C115" s="98" t="s">
        <v>228</v>
      </c>
      <c r="D115" s="98"/>
      <c r="E115" s="99" t="s">
        <v>133</v>
      </c>
      <c r="F115" s="189">
        <v>4</v>
      </c>
      <c r="G115" s="300">
        <v>80.760000000000005</v>
      </c>
      <c r="H115" s="320">
        <f t="shared" si="2"/>
        <v>323.04000000000002</v>
      </c>
      <c r="I115" s="81"/>
    </row>
    <row r="116" spans="1:9" s="76" customFormat="1" ht="25.5" x14ac:dyDescent="0.25">
      <c r="A116" s="120" t="s">
        <v>523</v>
      </c>
      <c r="B116" s="246" t="s">
        <v>422</v>
      </c>
      <c r="C116" s="98" t="s">
        <v>228</v>
      </c>
      <c r="D116" s="98"/>
      <c r="E116" s="99" t="s">
        <v>135</v>
      </c>
      <c r="F116" s="191">
        <v>1</v>
      </c>
      <c r="G116" s="300">
        <v>177.05</v>
      </c>
      <c r="H116" s="320">
        <f t="shared" si="2"/>
        <v>177.05</v>
      </c>
      <c r="I116" s="81"/>
    </row>
    <row r="117" spans="1:9" s="109" customFormat="1" ht="25.5" x14ac:dyDescent="0.25">
      <c r="A117" s="120" t="s">
        <v>524</v>
      </c>
      <c r="B117" s="121" t="s">
        <v>512</v>
      </c>
      <c r="C117" s="95" t="s">
        <v>181</v>
      </c>
      <c r="D117" s="95">
        <v>98302</v>
      </c>
      <c r="E117" s="101" t="s">
        <v>135</v>
      </c>
      <c r="F117" s="159">
        <v>1</v>
      </c>
      <c r="G117" s="300">
        <v>1161.06</v>
      </c>
      <c r="H117" s="313">
        <f t="shared" si="2"/>
        <v>1161.06</v>
      </c>
      <c r="I117" s="108"/>
    </row>
    <row r="118" spans="1:9" s="76" customFormat="1" x14ac:dyDescent="0.25">
      <c r="A118" s="120" t="s">
        <v>525</v>
      </c>
      <c r="B118" s="246" t="s">
        <v>513</v>
      </c>
      <c r="C118" s="98" t="s">
        <v>243</v>
      </c>
      <c r="D118" s="98"/>
      <c r="E118" s="99" t="s">
        <v>135</v>
      </c>
      <c r="F118" s="191">
        <v>1</v>
      </c>
      <c r="G118" s="300">
        <v>389.87</v>
      </c>
      <c r="H118" s="320">
        <f t="shared" si="2"/>
        <v>389.87</v>
      </c>
      <c r="I118" s="81"/>
    </row>
    <row r="119" spans="1:9" s="76" customFormat="1" x14ac:dyDescent="0.25">
      <c r="A119" s="120" t="s">
        <v>526</v>
      </c>
      <c r="B119" s="246" t="s">
        <v>514</v>
      </c>
      <c r="C119" s="98" t="s">
        <v>243</v>
      </c>
      <c r="D119" s="98"/>
      <c r="E119" s="99" t="s">
        <v>135</v>
      </c>
      <c r="F119" s="191">
        <v>1</v>
      </c>
      <c r="G119" s="300">
        <v>82.34</v>
      </c>
      <c r="H119" s="320">
        <f t="shared" si="2"/>
        <v>82.34</v>
      </c>
      <c r="I119" s="81"/>
    </row>
    <row r="120" spans="1:9" s="76" customFormat="1" x14ac:dyDescent="0.25">
      <c r="A120" s="120" t="s">
        <v>527</v>
      </c>
      <c r="B120" s="246" t="s">
        <v>515</v>
      </c>
      <c r="C120" s="98" t="s">
        <v>243</v>
      </c>
      <c r="D120" s="98"/>
      <c r="E120" s="99" t="s">
        <v>135</v>
      </c>
      <c r="F120" s="191">
        <v>1</v>
      </c>
      <c r="G120" s="300">
        <v>1130.3</v>
      </c>
      <c r="H120" s="320">
        <f t="shared" si="2"/>
        <v>1130.3</v>
      </c>
      <c r="I120" s="81"/>
    </row>
    <row r="121" spans="1:9" s="76" customFormat="1" ht="25.5" x14ac:dyDescent="0.25">
      <c r="A121" s="120" t="s">
        <v>528</v>
      </c>
      <c r="B121" s="246" t="s">
        <v>516</v>
      </c>
      <c r="C121" s="98" t="s">
        <v>181</v>
      </c>
      <c r="D121" s="98">
        <v>93666</v>
      </c>
      <c r="E121" s="99" t="s">
        <v>135</v>
      </c>
      <c r="F121" s="191">
        <v>1</v>
      </c>
      <c r="G121" s="300">
        <v>82.96</v>
      </c>
      <c r="H121" s="320">
        <f t="shared" si="2"/>
        <v>82.96</v>
      </c>
      <c r="I121" s="81"/>
    </row>
    <row r="122" spans="1:9" s="76" customFormat="1" ht="25.5" x14ac:dyDescent="0.25">
      <c r="A122" s="120" t="s">
        <v>529</v>
      </c>
      <c r="B122" s="246" t="s">
        <v>517</v>
      </c>
      <c r="C122" s="98" t="s">
        <v>181</v>
      </c>
      <c r="D122" s="98">
        <v>93665</v>
      </c>
      <c r="E122" s="99" t="s">
        <v>135</v>
      </c>
      <c r="F122" s="191">
        <v>1</v>
      </c>
      <c r="G122" s="300">
        <v>77.36</v>
      </c>
      <c r="H122" s="320">
        <f t="shared" si="2"/>
        <v>77.36</v>
      </c>
      <c r="I122" s="81"/>
    </row>
    <row r="123" spans="1:9" s="76" customFormat="1" ht="25.5" x14ac:dyDescent="0.25">
      <c r="A123" s="120" t="s">
        <v>530</v>
      </c>
      <c r="B123" s="246" t="s">
        <v>198</v>
      </c>
      <c r="C123" s="98" t="s">
        <v>181</v>
      </c>
      <c r="D123" s="98">
        <v>93661</v>
      </c>
      <c r="E123" s="99" t="s">
        <v>135</v>
      </c>
      <c r="F123" s="191">
        <v>4</v>
      </c>
      <c r="G123" s="300">
        <v>68.95</v>
      </c>
      <c r="H123" s="320">
        <f t="shared" si="2"/>
        <v>275.8</v>
      </c>
      <c r="I123" s="81"/>
    </row>
    <row r="124" spans="1:9" s="76" customFormat="1" ht="25.5" x14ac:dyDescent="0.25">
      <c r="A124" s="120" t="s">
        <v>531</v>
      </c>
      <c r="B124" s="97" t="s">
        <v>199</v>
      </c>
      <c r="C124" s="98" t="s">
        <v>181</v>
      </c>
      <c r="D124" s="98">
        <v>93656</v>
      </c>
      <c r="E124" s="99" t="s">
        <v>182</v>
      </c>
      <c r="F124" s="154">
        <v>3</v>
      </c>
      <c r="G124" s="301">
        <v>15.18</v>
      </c>
      <c r="H124" s="320">
        <f t="shared" ref="H124:H128" si="3">F124*G124</f>
        <v>45.54</v>
      </c>
    </row>
    <row r="125" spans="1:9" s="76" customFormat="1" ht="25.5" x14ac:dyDescent="0.25">
      <c r="A125" s="120" t="s">
        <v>532</v>
      </c>
      <c r="B125" s="97" t="s">
        <v>200</v>
      </c>
      <c r="C125" s="98" t="s">
        <v>181</v>
      </c>
      <c r="D125" s="98">
        <v>93655</v>
      </c>
      <c r="E125" s="99" t="s">
        <v>182</v>
      </c>
      <c r="F125" s="189">
        <v>3</v>
      </c>
      <c r="G125" s="301">
        <v>15.18</v>
      </c>
      <c r="H125" s="320">
        <f t="shared" si="3"/>
        <v>45.54</v>
      </c>
    </row>
    <row r="126" spans="1:9" s="76" customFormat="1" ht="25.5" x14ac:dyDescent="0.25">
      <c r="A126" s="120" t="s">
        <v>533</v>
      </c>
      <c r="B126" s="97" t="s">
        <v>201</v>
      </c>
      <c r="C126" s="98" t="s">
        <v>181</v>
      </c>
      <c r="D126" s="98">
        <v>93654</v>
      </c>
      <c r="E126" s="99" t="s">
        <v>182</v>
      </c>
      <c r="F126" s="189">
        <v>1</v>
      </c>
      <c r="G126" s="301">
        <v>14.04</v>
      </c>
      <c r="H126" s="320">
        <f t="shared" si="3"/>
        <v>14.04</v>
      </c>
    </row>
    <row r="127" spans="1:9" s="76" customFormat="1" ht="25.5" x14ac:dyDescent="0.25">
      <c r="A127" s="120" t="s">
        <v>534</v>
      </c>
      <c r="B127" s="97" t="s">
        <v>202</v>
      </c>
      <c r="C127" s="98" t="s">
        <v>181</v>
      </c>
      <c r="D127" s="98">
        <v>93653</v>
      </c>
      <c r="E127" s="99" t="s">
        <v>182</v>
      </c>
      <c r="F127" s="154">
        <v>1</v>
      </c>
      <c r="G127" s="301">
        <v>13.46</v>
      </c>
      <c r="H127" s="320">
        <f t="shared" si="3"/>
        <v>13.46</v>
      </c>
    </row>
    <row r="128" spans="1:9" s="76" customFormat="1" ht="25.5" x14ac:dyDescent="0.25">
      <c r="A128" s="120" t="s">
        <v>535</v>
      </c>
      <c r="B128" s="97" t="s">
        <v>598</v>
      </c>
      <c r="C128" s="98" t="s">
        <v>228</v>
      </c>
      <c r="D128" s="98"/>
      <c r="E128" s="99" t="s">
        <v>182</v>
      </c>
      <c r="F128" s="189">
        <v>2</v>
      </c>
      <c r="G128" s="301">
        <v>135.37</v>
      </c>
      <c r="H128" s="320">
        <f t="shared" si="3"/>
        <v>270.74</v>
      </c>
    </row>
    <row r="129" spans="1:9" s="76" customFormat="1" ht="38.25" x14ac:dyDescent="0.25">
      <c r="A129" s="120" t="s">
        <v>536</v>
      </c>
      <c r="B129" s="97" t="s">
        <v>518</v>
      </c>
      <c r="C129" s="98" t="s">
        <v>181</v>
      </c>
      <c r="D129" s="98">
        <v>39803</v>
      </c>
      <c r="E129" s="99" t="s">
        <v>182</v>
      </c>
      <c r="F129" s="189">
        <v>1</v>
      </c>
      <c r="G129" s="301">
        <v>314.41000000000003</v>
      </c>
      <c r="H129" s="320">
        <f t="shared" si="2"/>
        <v>314.41000000000003</v>
      </c>
    </row>
    <row r="130" spans="1:9" s="76" customFormat="1" ht="25.5" x14ac:dyDescent="0.25">
      <c r="A130" s="120" t="s">
        <v>537</v>
      </c>
      <c r="B130" s="97" t="s">
        <v>207</v>
      </c>
      <c r="C130" s="98" t="s">
        <v>181</v>
      </c>
      <c r="D130" s="98">
        <v>97599</v>
      </c>
      <c r="E130" s="99" t="s">
        <v>182</v>
      </c>
      <c r="F130" s="189">
        <v>6</v>
      </c>
      <c r="G130" s="301">
        <v>28.54</v>
      </c>
      <c r="H130" s="320">
        <f t="shared" si="2"/>
        <v>171.24</v>
      </c>
    </row>
    <row r="131" spans="1:9" s="76" customFormat="1" ht="25.5" x14ac:dyDescent="0.25">
      <c r="A131" s="120" t="s">
        <v>538</v>
      </c>
      <c r="B131" s="97" t="s">
        <v>519</v>
      </c>
      <c r="C131" s="98" t="s">
        <v>228</v>
      </c>
      <c r="D131" s="98"/>
      <c r="E131" s="99" t="s">
        <v>182</v>
      </c>
      <c r="F131" s="189">
        <v>24</v>
      </c>
      <c r="G131" s="301">
        <v>282.69</v>
      </c>
      <c r="H131" s="320">
        <f t="shared" si="2"/>
        <v>6784.5599999999995</v>
      </c>
    </row>
    <row r="132" spans="1:9" s="76" customFormat="1" ht="38.25" x14ac:dyDescent="0.25">
      <c r="A132" s="120" t="s">
        <v>539</v>
      </c>
      <c r="B132" s="97" t="s">
        <v>293</v>
      </c>
      <c r="C132" s="98" t="s">
        <v>228</v>
      </c>
      <c r="D132" s="98"/>
      <c r="E132" s="99" t="s">
        <v>182</v>
      </c>
      <c r="F132" s="189">
        <v>9</v>
      </c>
      <c r="G132" s="301">
        <v>139.82</v>
      </c>
      <c r="H132" s="320">
        <f t="shared" ref="H132:H148" si="4">F132*G132</f>
        <v>1258.3799999999999</v>
      </c>
    </row>
    <row r="133" spans="1:9" s="76" customFormat="1" ht="38.25" x14ac:dyDescent="0.25">
      <c r="A133" s="120" t="s">
        <v>540</v>
      </c>
      <c r="B133" s="94" t="s">
        <v>281</v>
      </c>
      <c r="C133" s="95" t="s">
        <v>181</v>
      </c>
      <c r="D133" s="95">
        <v>95802</v>
      </c>
      <c r="E133" s="101" t="s">
        <v>182</v>
      </c>
      <c r="F133" s="107">
        <v>4</v>
      </c>
      <c r="G133" s="301">
        <v>46.24</v>
      </c>
      <c r="H133" s="313">
        <f t="shared" si="4"/>
        <v>184.96</v>
      </c>
    </row>
    <row r="134" spans="1:9" s="76" customFormat="1" ht="38.25" x14ac:dyDescent="0.25">
      <c r="A134" s="120" t="s">
        <v>541</v>
      </c>
      <c r="B134" s="94" t="s">
        <v>624</v>
      </c>
      <c r="C134" s="95" t="s">
        <v>181</v>
      </c>
      <c r="D134" s="95">
        <v>95801</v>
      </c>
      <c r="E134" s="101" t="s">
        <v>182</v>
      </c>
      <c r="F134" s="107">
        <v>4</v>
      </c>
      <c r="G134" s="301">
        <v>41.33</v>
      </c>
      <c r="H134" s="313">
        <f t="shared" si="4"/>
        <v>165.32</v>
      </c>
    </row>
    <row r="135" spans="1:9" s="76" customFormat="1" x14ac:dyDescent="0.25">
      <c r="A135" s="120" t="s">
        <v>542</v>
      </c>
      <c r="B135" s="94" t="s">
        <v>605</v>
      </c>
      <c r="C135" s="95" t="s">
        <v>134</v>
      </c>
      <c r="D135" s="95">
        <v>34621</v>
      </c>
      <c r="E135" s="101" t="s">
        <v>133</v>
      </c>
      <c r="F135" s="107">
        <v>2</v>
      </c>
      <c r="G135" s="301">
        <v>16.34</v>
      </c>
      <c r="H135" s="313">
        <f t="shared" si="4"/>
        <v>32.68</v>
      </c>
    </row>
    <row r="136" spans="1:9" s="76" customFormat="1" ht="38.25" x14ac:dyDescent="0.25">
      <c r="A136" s="120" t="s">
        <v>543</v>
      </c>
      <c r="B136" s="94" t="s">
        <v>268</v>
      </c>
      <c r="C136" s="95" t="s">
        <v>181</v>
      </c>
      <c r="D136" s="95">
        <v>91924</v>
      </c>
      <c r="E136" s="101" t="s">
        <v>133</v>
      </c>
      <c r="F136" s="107">
        <v>18</v>
      </c>
      <c r="G136" s="301">
        <v>2.78</v>
      </c>
      <c r="H136" s="313">
        <f t="shared" ref="H136:H137" si="5">F136*G136</f>
        <v>50.04</v>
      </c>
    </row>
    <row r="137" spans="1:9" s="76" customFormat="1" ht="38.25" x14ac:dyDescent="0.25">
      <c r="A137" s="120" t="s">
        <v>544</v>
      </c>
      <c r="B137" s="94" t="s">
        <v>269</v>
      </c>
      <c r="C137" s="95" t="s">
        <v>181</v>
      </c>
      <c r="D137" s="95">
        <v>91924</v>
      </c>
      <c r="E137" s="101" t="s">
        <v>133</v>
      </c>
      <c r="F137" s="107">
        <v>18</v>
      </c>
      <c r="G137" s="301">
        <v>2.78</v>
      </c>
      <c r="H137" s="313">
        <f t="shared" si="5"/>
        <v>50.04</v>
      </c>
    </row>
    <row r="138" spans="1:9" s="76" customFormat="1" ht="38.25" x14ac:dyDescent="0.25">
      <c r="A138" s="120" t="s">
        <v>545</v>
      </c>
      <c r="B138" s="94" t="s">
        <v>270</v>
      </c>
      <c r="C138" s="95" t="s">
        <v>181</v>
      </c>
      <c r="D138" s="95">
        <v>91924</v>
      </c>
      <c r="E138" s="101" t="s">
        <v>133</v>
      </c>
      <c r="F138" s="107">
        <v>18</v>
      </c>
      <c r="G138" s="301">
        <v>2.78</v>
      </c>
      <c r="H138" s="313">
        <f t="shared" si="4"/>
        <v>50.04</v>
      </c>
    </row>
    <row r="139" spans="1:9" s="76" customFormat="1" ht="38.25" x14ac:dyDescent="0.25">
      <c r="A139" s="120" t="s">
        <v>546</v>
      </c>
      <c r="B139" s="94" t="s">
        <v>271</v>
      </c>
      <c r="C139" s="95" t="s">
        <v>181</v>
      </c>
      <c r="D139" s="95">
        <v>91926</v>
      </c>
      <c r="E139" s="101" t="s">
        <v>133</v>
      </c>
      <c r="F139" s="107">
        <v>217</v>
      </c>
      <c r="G139" s="301">
        <v>4.04</v>
      </c>
      <c r="H139" s="313">
        <f t="shared" ref="H139" si="6">F139*G139</f>
        <v>876.68000000000006</v>
      </c>
    </row>
    <row r="140" spans="1:9" s="76" customFormat="1" ht="38.25" x14ac:dyDescent="0.25">
      <c r="A140" s="120" t="s">
        <v>547</v>
      </c>
      <c r="B140" s="94" t="s">
        <v>272</v>
      </c>
      <c r="C140" s="95" t="s">
        <v>181</v>
      </c>
      <c r="D140" s="95">
        <v>91926</v>
      </c>
      <c r="E140" s="101" t="s">
        <v>133</v>
      </c>
      <c r="F140" s="107">
        <v>183</v>
      </c>
      <c r="G140" s="301">
        <v>4.04</v>
      </c>
      <c r="H140" s="313">
        <f t="shared" ref="H140:H142" si="7">F140*G140</f>
        <v>739.32</v>
      </c>
    </row>
    <row r="141" spans="1:9" s="76" customFormat="1" ht="38.25" x14ac:dyDescent="0.25">
      <c r="A141" s="120" t="s">
        <v>548</v>
      </c>
      <c r="B141" s="94" t="s">
        <v>273</v>
      </c>
      <c r="C141" s="95" t="s">
        <v>181</v>
      </c>
      <c r="D141" s="95">
        <v>91926</v>
      </c>
      <c r="E141" s="101" t="s">
        <v>133</v>
      </c>
      <c r="F141" s="107">
        <v>400</v>
      </c>
      <c r="G141" s="301">
        <v>4.04</v>
      </c>
      <c r="H141" s="313">
        <f t="shared" si="7"/>
        <v>1616</v>
      </c>
    </row>
    <row r="142" spans="1:9" s="76" customFormat="1" ht="38.25" x14ac:dyDescent="0.25">
      <c r="A142" s="120" t="s">
        <v>549</v>
      </c>
      <c r="B142" s="94" t="s">
        <v>274</v>
      </c>
      <c r="C142" s="95" t="s">
        <v>181</v>
      </c>
      <c r="D142" s="95">
        <v>91926</v>
      </c>
      <c r="E142" s="101" t="s">
        <v>133</v>
      </c>
      <c r="F142" s="107">
        <v>79</v>
      </c>
      <c r="G142" s="301">
        <v>4.04</v>
      </c>
      <c r="H142" s="313">
        <f t="shared" si="7"/>
        <v>319.16000000000003</v>
      </c>
    </row>
    <row r="143" spans="1:9" s="76" customFormat="1" ht="38.25" x14ac:dyDescent="0.25">
      <c r="A143" s="120" t="s">
        <v>550</v>
      </c>
      <c r="B143" s="94" t="s">
        <v>275</v>
      </c>
      <c r="C143" s="95" t="s">
        <v>181</v>
      </c>
      <c r="D143" s="95">
        <v>91926</v>
      </c>
      <c r="E143" s="101" t="s">
        <v>133</v>
      </c>
      <c r="F143" s="107">
        <v>367</v>
      </c>
      <c r="G143" s="301">
        <v>4.04</v>
      </c>
      <c r="H143" s="313">
        <f t="shared" si="4"/>
        <v>1482.68</v>
      </c>
    </row>
    <row r="144" spans="1:9" s="76" customFormat="1" ht="38.25" x14ac:dyDescent="0.25">
      <c r="A144" s="120" t="s">
        <v>551</v>
      </c>
      <c r="B144" s="94" t="s">
        <v>282</v>
      </c>
      <c r="C144" s="95" t="s">
        <v>181</v>
      </c>
      <c r="D144" s="95">
        <v>91928</v>
      </c>
      <c r="E144" s="101" t="s">
        <v>133</v>
      </c>
      <c r="F144" s="107">
        <v>40</v>
      </c>
      <c r="G144" s="301">
        <v>6.54</v>
      </c>
      <c r="H144" s="313">
        <f t="shared" ref="H144:H146" si="8">F144*G144</f>
        <v>261.60000000000002</v>
      </c>
      <c r="I144" s="248"/>
    </row>
    <row r="145" spans="1:13" s="76" customFormat="1" ht="38.25" x14ac:dyDescent="0.25">
      <c r="A145" s="120" t="s">
        <v>552</v>
      </c>
      <c r="B145" s="94" t="s">
        <v>618</v>
      </c>
      <c r="C145" s="95" t="s">
        <v>181</v>
      </c>
      <c r="D145" s="95">
        <v>91928</v>
      </c>
      <c r="E145" s="101" t="s">
        <v>133</v>
      </c>
      <c r="F145" s="107">
        <v>31</v>
      </c>
      <c r="G145" s="301">
        <v>6.54</v>
      </c>
      <c r="H145" s="313">
        <f t="shared" si="8"/>
        <v>202.74</v>
      </c>
    </row>
    <row r="146" spans="1:13" s="76" customFormat="1" ht="38.25" x14ac:dyDescent="0.25">
      <c r="A146" s="120" t="s">
        <v>553</v>
      </c>
      <c r="B146" s="94" t="s">
        <v>283</v>
      </c>
      <c r="C146" s="95" t="s">
        <v>181</v>
      </c>
      <c r="D146" s="95">
        <v>91928</v>
      </c>
      <c r="E146" s="101" t="s">
        <v>133</v>
      </c>
      <c r="F146" s="107">
        <v>71</v>
      </c>
      <c r="G146" s="301">
        <v>6.54</v>
      </c>
      <c r="H146" s="313">
        <f t="shared" si="8"/>
        <v>464.34</v>
      </c>
    </row>
    <row r="147" spans="1:13" s="76" customFormat="1" ht="38.25" x14ac:dyDescent="0.25">
      <c r="A147" s="120" t="s">
        <v>554</v>
      </c>
      <c r="B147" s="94" t="s">
        <v>284</v>
      </c>
      <c r="C147" s="95" t="s">
        <v>181</v>
      </c>
      <c r="D147" s="95">
        <v>91928</v>
      </c>
      <c r="E147" s="101" t="s">
        <v>133</v>
      </c>
      <c r="F147" s="107">
        <v>71</v>
      </c>
      <c r="G147" s="301">
        <v>6.54</v>
      </c>
      <c r="H147" s="313">
        <f t="shared" si="4"/>
        <v>464.34</v>
      </c>
    </row>
    <row r="148" spans="1:13" s="76" customFormat="1" ht="38.25" x14ac:dyDescent="0.25">
      <c r="A148" s="120" t="s">
        <v>555</v>
      </c>
      <c r="B148" s="94" t="s">
        <v>285</v>
      </c>
      <c r="C148" s="95" t="s">
        <v>181</v>
      </c>
      <c r="D148" s="95">
        <v>91934</v>
      </c>
      <c r="E148" s="101" t="s">
        <v>133</v>
      </c>
      <c r="F148" s="107">
        <v>22</v>
      </c>
      <c r="G148" s="301">
        <v>22.49</v>
      </c>
      <c r="H148" s="313">
        <f t="shared" si="4"/>
        <v>494.78</v>
      </c>
    </row>
    <row r="149" spans="1:13" s="76" customFormat="1" ht="38.25" x14ac:dyDescent="0.25">
      <c r="A149" s="120" t="s">
        <v>556</v>
      </c>
      <c r="B149" s="94" t="s">
        <v>520</v>
      </c>
      <c r="C149" s="95" t="s">
        <v>181</v>
      </c>
      <c r="D149" s="95">
        <v>91934</v>
      </c>
      <c r="E149" s="101" t="s">
        <v>133</v>
      </c>
      <c r="F149" s="107">
        <v>22</v>
      </c>
      <c r="G149" s="301">
        <v>22.49</v>
      </c>
      <c r="H149" s="313">
        <f t="shared" ref="H149" si="9">F149*G149</f>
        <v>494.78</v>
      </c>
    </row>
    <row r="150" spans="1:13" s="76" customFormat="1" ht="38.25" x14ac:dyDescent="0.25">
      <c r="A150" s="120" t="s">
        <v>557</v>
      </c>
      <c r="B150" s="94" t="s">
        <v>521</v>
      </c>
      <c r="C150" s="95" t="s">
        <v>181</v>
      </c>
      <c r="D150" s="95">
        <v>91934</v>
      </c>
      <c r="E150" s="101" t="s">
        <v>133</v>
      </c>
      <c r="F150" s="107">
        <v>22</v>
      </c>
      <c r="G150" s="301">
        <v>22.49</v>
      </c>
      <c r="H150" s="313">
        <f t="shared" ref="H150:H151" si="10">F150*G150</f>
        <v>494.78</v>
      </c>
    </row>
    <row r="151" spans="1:13" s="76" customFormat="1" ht="38.25" x14ac:dyDescent="0.25">
      <c r="A151" s="120" t="s">
        <v>558</v>
      </c>
      <c r="B151" s="94" t="s">
        <v>522</v>
      </c>
      <c r="C151" s="95" t="s">
        <v>181</v>
      </c>
      <c r="D151" s="95">
        <v>91934</v>
      </c>
      <c r="E151" s="101" t="s">
        <v>133</v>
      </c>
      <c r="F151" s="107">
        <v>22</v>
      </c>
      <c r="G151" s="301">
        <v>22.49</v>
      </c>
      <c r="H151" s="313">
        <f t="shared" si="10"/>
        <v>494.78</v>
      </c>
    </row>
    <row r="152" spans="1:13" s="76" customFormat="1" ht="25.5" x14ac:dyDescent="0.25">
      <c r="A152" s="120" t="s">
        <v>559</v>
      </c>
      <c r="B152" s="94" t="s">
        <v>229</v>
      </c>
      <c r="C152" s="95" t="s">
        <v>181</v>
      </c>
      <c r="D152" s="95">
        <v>98297</v>
      </c>
      <c r="E152" s="101" t="s">
        <v>133</v>
      </c>
      <c r="F152" s="107">
        <v>205</v>
      </c>
      <c r="G152" s="301">
        <v>3.53</v>
      </c>
      <c r="H152" s="313">
        <f t="shared" ref="H152:H160" si="11">F152*G152</f>
        <v>723.65</v>
      </c>
    </row>
    <row r="153" spans="1:13" s="76" customFormat="1" ht="25.5" x14ac:dyDescent="0.25">
      <c r="A153" s="120" t="s">
        <v>560</v>
      </c>
      <c r="B153" s="246" t="s">
        <v>227</v>
      </c>
      <c r="C153" s="98" t="s">
        <v>228</v>
      </c>
      <c r="D153" s="132"/>
      <c r="E153" s="133" t="s">
        <v>182</v>
      </c>
      <c r="F153" s="191">
        <v>4</v>
      </c>
      <c r="G153" s="300">
        <v>70.05</v>
      </c>
      <c r="H153" s="320">
        <f t="shared" ref="H153" si="12">F153*G153</f>
        <v>280.2</v>
      </c>
    </row>
    <row r="154" spans="1:13" ht="51" x14ac:dyDescent="0.25">
      <c r="A154" s="120" t="s">
        <v>561</v>
      </c>
      <c r="B154" s="97" t="s">
        <v>300</v>
      </c>
      <c r="C154" s="98" t="s">
        <v>228</v>
      </c>
      <c r="D154" s="98"/>
      <c r="E154" s="99" t="s">
        <v>133</v>
      </c>
      <c r="F154" s="189">
        <v>10</v>
      </c>
      <c r="G154" s="301">
        <v>84.7</v>
      </c>
      <c r="H154" s="320">
        <f t="shared" si="11"/>
        <v>847</v>
      </c>
      <c r="J154" s="76"/>
    </row>
    <row r="155" spans="1:13" s="76" customFormat="1" ht="25.5" x14ac:dyDescent="0.25">
      <c r="A155" s="120" t="s">
        <v>562</v>
      </c>
      <c r="B155" s="97" t="s">
        <v>298</v>
      </c>
      <c r="C155" s="98" t="s">
        <v>228</v>
      </c>
      <c r="D155" s="98"/>
      <c r="E155" s="99" t="s">
        <v>133</v>
      </c>
      <c r="F155" s="189">
        <v>58</v>
      </c>
      <c r="G155" s="301">
        <v>151.44999999999999</v>
      </c>
      <c r="H155" s="320">
        <f t="shared" si="11"/>
        <v>8784.0999999999985</v>
      </c>
    </row>
    <row r="156" spans="1:13" s="76" customFormat="1" ht="25.5" x14ac:dyDescent="0.25">
      <c r="A156" s="120" t="s">
        <v>563</v>
      </c>
      <c r="B156" s="97" t="s">
        <v>276</v>
      </c>
      <c r="C156" s="98" t="s">
        <v>228</v>
      </c>
      <c r="D156" s="98"/>
      <c r="E156" s="99" t="s">
        <v>135</v>
      </c>
      <c r="F156" s="189">
        <v>14</v>
      </c>
      <c r="G156" s="301">
        <v>74.3</v>
      </c>
      <c r="H156" s="320">
        <f t="shared" si="11"/>
        <v>1040.2</v>
      </c>
    </row>
    <row r="157" spans="1:13" s="76" customFormat="1" ht="38.25" x14ac:dyDescent="0.25">
      <c r="A157" s="120" t="s">
        <v>564</v>
      </c>
      <c r="B157" s="97" t="s">
        <v>306</v>
      </c>
      <c r="C157" s="98" t="s">
        <v>228</v>
      </c>
      <c r="D157" s="98"/>
      <c r="E157" s="99" t="s">
        <v>135</v>
      </c>
      <c r="F157" s="189">
        <v>3</v>
      </c>
      <c r="G157" s="301">
        <v>88.49</v>
      </c>
      <c r="H157" s="320">
        <f t="shared" si="11"/>
        <v>265.46999999999997</v>
      </c>
    </row>
    <row r="158" spans="1:13" s="76" customFormat="1" ht="25.5" x14ac:dyDescent="0.25">
      <c r="A158" s="120" t="s">
        <v>565</v>
      </c>
      <c r="B158" s="97" t="s">
        <v>279</v>
      </c>
      <c r="C158" s="98" t="s">
        <v>228</v>
      </c>
      <c r="D158" s="98"/>
      <c r="E158" s="99" t="s">
        <v>133</v>
      </c>
      <c r="F158" s="189">
        <v>23</v>
      </c>
      <c r="G158" s="301">
        <v>35.700000000000003</v>
      </c>
      <c r="H158" s="320">
        <f t="shared" si="11"/>
        <v>821.1</v>
      </c>
      <c r="M158" s="79"/>
    </row>
    <row r="159" spans="1:13" s="76" customFormat="1" ht="25.5" x14ac:dyDescent="0.25">
      <c r="A159" s="120" t="s">
        <v>566</v>
      </c>
      <c r="B159" s="97" t="s">
        <v>277</v>
      </c>
      <c r="C159" s="98" t="s">
        <v>243</v>
      </c>
      <c r="D159" s="98"/>
      <c r="E159" s="99" t="s">
        <v>135</v>
      </c>
      <c r="F159" s="189">
        <v>12</v>
      </c>
      <c r="G159" s="301">
        <v>8.1999999999999993</v>
      </c>
      <c r="H159" s="320">
        <f t="shared" si="11"/>
        <v>98.399999999999991</v>
      </c>
    </row>
    <row r="160" spans="1:13" s="76" customFormat="1" ht="25.5" x14ac:dyDescent="0.25">
      <c r="A160" s="120" t="s">
        <v>567</v>
      </c>
      <c r="B160" s="97" t="s">
        <v>278</v>
      </c>
      <c r="C160" s="98" t="s">
        <v>228</v>
      </c>
      <c r="D160" s="98"/>
      <c r="E160" s="99" t="s">
        <v>135</v>
      </c>
      <c r="F160" s="189">
        <v>33</v>
      </c>
      <c r="G160" s="301">
        <v>58.68</v>
      </c>
      <c r="H160" s="320">
        <f t="shared" si="11"/>
        <v>1936.44</v>
      </c>
    </row>
    <row r="161" spans="1:9" s="76" customFormat="1" x14ac:dyDescent="0.25">
      <c r="A161" s="120" t="s">
        <v>568</v>
      </c>
      <c r="B161" s="164" t="s">
        <v>210</v>
      </c>
      <c r="C161" s="95" t="s">
        <v>181</v>
      </c>
      <c r="D161" s="95">
        <v>98307</v>
      </c>
      <c r="E161" s="101" t="s">
        <v>182</v>
      </c>
      <c r="F161" s="107">
        <v>17</v>
      </c>
      <c r="G161" s="301">
        <v>54.59</v>
      </c>
      <c r="H161" s="313">
        <f t="shared" ref="H161:H162" si="13">F161*G161</f>
        <v>928.03000000000009</v>
      </c>
      <c r="I161" s="81"/>
    </row>
    <row r="162" spans="1:9" s="76" customFormat="1" ht="25.5" x14ac:dyDescent="0.25">
      <c r="A162" s="120" t="s">
        <v>569</v>
      </c>
      <c r="B162" s="94" t="s">
        <v>208</v>
      </c>
      <c r="C162" s="95" t="s">
        <v>181</v>
      </c>
      <c r="D162" s="95">
        <v>91998</v>
      </c>
      <c r="E162" s="101" t="s">
        <v>182</v>
      </c>
      <c r="F162" s="107">
        <v>12</v>
      </c>
      <c r="G162" s="301">
        <v>20.84</v>
      </c>
      <c r="H162" s="321">
        <f t="shared" si="13"/>
        <v>250.07999999999998</v>
      </c>
      <c r="I162" s="81"/>
    </row>
    <row r="163" spans="1:9" s="76" customFormat="1" ht="25.5" x14ac:dyDescent="0.25">
      <c r="A163" s="120" t="s">
        <v>570</v>
      </c>
      <c r="B163" s="94" t="s">
        <v>211</v>
      </c>
      <c r="C163" s="95" t="s">
        <v>181</v>
      </c>
      <c r="D163" s="95">
        <v>91999</v>
      </c>
      <c r="E163" s="101" t="s">
        <v>182</v>
      </c>
      <c r="F163" s="107">
        <v>6</v>
      </c>
      <c r="G163" s="301">
        <v>23.58</v>
      </c>
      <c r="H163" s="321">
        <f>F163*G163</f>
        <v>141.47999999999999</v>
      </c>
      <c r="I163" s="81"/>
    </row>
    <row r="164" spans="1:9" s="76" customFormat="1" ht="26.25" thickBot="1" x14ac:dyDescent="0.3">
      <c r="A164" s="120" t="s">
        <v>571</v>
      </c>
      <c r="B164" s="94" t="s">
        <v>314</v>
      </c>
      <c r="C164" s="95" t="s">
        <v>181</v>
      </c>
      <c r="D164" s="95">
        <v>92012</v>
      </c>
      <c r="E164" s="101" t="s">
        <v>182</v>
      </c>
      <c r="F164" s="107">
        <v>7</v>
      </c>
      <c r="G164" s="301">
        <v>75.819999999999993</v>
      </c>
      <c r="H164" s="321">
        <f>F164*G164</f>
        <v>530.74</v>
      </c>
      <c r="I164" s="81"/>
    </row>
    <row r="165" spans="1:9" s="76" customFormat="1" ht="15.75" thickBot="1" x14ac:dyDescent="0.3">
      <c r="A165" s="123">
        <v>7</v>
      </c>
      <c r="B165" s="124" t="s">
        <v>362</v>
      </c>
      <c r="C165" s="125"/>
      <c r="D165" s="125"/>
      <c r="E165" s="126"/>
      <c r="F165" s="151"/>
      <c r="G165" s="303"/>
      <c r="H165" s="315"/>
      <c r="I165" s="81"/>
    </row>
    <row r="166" spans="1:9" s="76" customFormat="1" ht="15.75" thickBot="1" x14ac:dyDescent="0.3">
      <c r="A166" s="127" t="s">
        <v>497</v>
      </c>
      <c r="B166" s="128" t="s">
        <v>196</v>
      </c>
      <c r="C166" s="129" t="s">
        <v>181</v>
      </c>
      <c r="D166" s="129">
        <v>88264</v>
      </c>
      <c r="E166" s="130" t="s">
        <v>136</v>
      </c>
      <c r="F166" s="152">
        <v>10</v>
      </c>
      <c r="G166" s="304">
        <v>25.67</v>
      </c>
      <c r="H166" s="321">
        <f>F166*G166</f>
        <v>256.70000000000005</v>
      </c>
      <c r="I166" s="81"/>
    </row>
    <row r="167" spans="1:9" x14ac:dyDescent="0.25">
      <c r="A167" s="142"/>
      <c r="B167" s="143"/>
      <c r="C167" s="144"/>
      <c r="D167" s="144"/>
      <c r="E167" s="143"/>
      <c r="F167" s="161"/>
      <c r="G167" s="307" t="s">
        <v>180</v>
      </c>
      <c r="H167" s="322">
        <f>SUM(H12:H166)</f>
        <v>121701.27999999998</v>
      </c>
    </row>
    <row r="168" spans="1:9" ht="15.75" thickBot="1" x14ac:dyDescent="0.3">
      <c r="A168" s="102"/>
      <c r="B168" s="103"/>
      <c r="C168" s="104"/>
      <c r="D168" s="104"/>
      <c r="E168" s="103"/>
      <c r="F168" s="162"/>
      <c r="G168" s="308" t="s">
        <v>187</v>
      </c>
      <c r="H168" s="323">
        <f>H167*(1+G5)</f>
        <v>156775.58889599997</v>
      </c>
    </row>
  </sheetData>
  <mergeCells count="8">
    <mergeCell ref="A1:H1"/>
    <mergeCell ref="A10:A11"/>
    <mergeCell ref="B10:B11"/>
    <mergeCell ref="C10:C11"/>
    <mergeCell ref="D10:D11"/>
    <mergeCell ref="E10:E11"/>
    <mergeCell ref="F10:F11"/>
    <mergeCell ref="G10:H10"/>
  </mergeCells>
  <phoneticPr fontId="29" type="noConversion"/>
  <pageMargins left="0.51181102362204722" right="0.51181102362204722" top="0.78740157480314965" bottom="0.78740157480314965" header="0.31496062992125984" footer="0.31496062992125984"/>
  <pageSetup paperSize="9" scale="6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3"/>
  <sheetViews>
    <sheetView workbookViewId="0">
      <selection activeCell="D26" sqref="D26"/>
    </sheetView>
  </sheetViews>
  <sheetFormatPr defaultRowHeight="12.75" x14ac:dyDescent="0.2"/>
  <cols>
    <col min="1" max="1" width="13.28515625" style="8" customWidth="1"/>
    <col min="2" max="2" width="37.85546875" style="8" customWidth="1"/>
    <col min="3" max="3" width="15.140625" style="8" bestFit="1" customWidth="1"/>
    <col min="4" max="4" width="11" style="8" bestFit="1" customWidth="1"/>
    <col min="5" max="5" width="14" style="40" customWidth="1"/>
    <col min="6" max="6" width="23.42578125" style="8" customWidth="1"/>
    <col min="7" max="8" width="12" style="8" bestFit="1" customWidth="1"/>
    <col min="9" max="9" width="15.140625" style="8" bestFit="1" customWidth="1"/>
    <col min="10" max="10" width="9.140625" style="8"/>
    <col min="11" max="11" width="25.140625" style="8" bestFit="1" customWidth="1"/>
    <col min="12" max="16384" width="9.140625" style="8"/>
  </cols>
  <sheetData>
    <row r="1" spans="1:11" s="1" customFormat="1" x14ac:dyDescent="0.2">
      <c r="E1" s="2"/>
    </row>
    <row r="2" spans="1:11" s="1" customFormat="1" x14ac:dyDescent="0.2">
      <c r="E2" s="2"/>
    </row>
    <row r="3" spans="1:11" s="1" customFormat="1" ht="15" customHeight="1" x14ac:dyDescent="0.2">
      <c r="B3" s="336" t="s">
        <v>131</v>
      </c>
      <c r="C3" s="336"/>
      <c r="D3" s="336"/>
      <c r="E3" s="336"/>
      <c r="F3" s="336"/>
      <c r="G3" s="336"/>
      <c r="H3" s="336"/>
      <c r="I3" s="336"/>
    </row>
    <row r="4" spans="1:11" s="1" customFormat="1" x14ac:dyDescent="0.2">
      <c r="B4" s="336"/>
      <c r="C4" s="336"/>
      <c r="D4" s="336"/>
      <c r="E4" s="336"/>
      <c r="F4" s="336"/>
      <c r="G4" s="336"/>
      <c r="H4" s="336"/>
      <c r="I4" s="336"/>
    </row>
    <row r="5" spans="1:11" s="1" customFormat="1" x14ac:dyDescent="0.2">
      <c r="B5" s="336"/>
      <c r="C5" s="336"/>
      <c r="D5" s="336"/>
      <c r="E5" s="336"/>
      <c r="F5" s="336"/>
      <c r="G5" s="336"/>
      <c r="H5" s="336"/>
      <c r="I5" s="336"/>
    </row>
    <row r="6" spans="1:11" s="1" customFormat="1" x14ac:dyDescent="0.2">
      <c r="B6" s="336"/>
      <c r="C6" s="336"/>
      <c r="D6" s="336"/>
      <c r="E6" s="336"/>
      <c r="F6" s="336"/>
      <c r="G6" s="336"/>
      <c r="H6" s="336"/>
      <c r="I6" s="336"/>
    </row>
    <row r="7" spans="1:11" s="1" customFormat="1" x14ac:dyDescent="0.2">
      <c r="B7" s="336"/>
      <c r="C7" s="336"/>
      <c r="D7" s="336"/>
      <c r="E7" s="336"/>
      <c r="F7" s="336"/>
      <c r="G7" s="336"/>
      <c r="H7" s="336"/>
      <c r="I7" s="336"/>
    </row>
    <row r="8" spans="1:11" s="1" customFormat="1" ht="15" x14ac:dyDescent="0.25">
      <c r="B8" s="3"/>
      <c r="C8" s="4"/>
      <c r="D8" s="5"/>
      <c r="E8" s="5"/>
      <c r="F8" s="5"/>
      <c r="G8" s="5"/>
      <c r="H8" s="5"/>
      <c r="I8" s="5"/>
    </row>
    <row r="9" spans="1:11" s="1" customFormat="1" ht="15.75" x14ac:dyDescent="0.25">
      <c r="A9" s="6"/>
      <c r="B9" s="337" t="s">
        <v>2</v>
      </c>
      <c r="C9" s="337"/>
      <c r="D9" s="337"/>
      <c r="E9" s="337"/>
      <c r="F9" s="337"/>
      <c r="G9" s="337"/>
      <c r="H9" s="337"/>
      <c r="I9" s="337"/>
    </row>
    <row r="10" spans="1:11" s="1" customFormat="1" ht="13.5" thickBot="1" x14ac:dyDescent="0.25">
      <c r="E10" s="2"/>
    </row>
    <row r="11" spans="1:11" ht="13.5" thickBot="1" x14ac:dyDescent="0.25">
      <c r="A11" s="344" t="s">
        <v>3</v>
      </c>
      <c r="B11" s="345"/>
      <c r="C11" s="345"/>
      <c r="D11" s="345"/>
      <c r="E11" s="345"/>
      <c r="F11" s="345"/>
      <c r="G11" s="345"/>
      <c r="H11" s="346"/>
      <c r="I11" s="7">
        <f>'[1]FOLHA FECHAMENTO'!$G$23</f>
        <v>0</v>
      </c>
    </row>
    <row r="12" spans="1:11" s="9" customFormat="1" ht="13.5" thickBot="1" x14ac:dyDescent="0.3">
      <c r="A12" s="347" t="s">
        <v>0</v>
      </c>
      <c r="B12" s="347" t="s">
        <v>4</v>
      </c>
      <c r="C12" s="347" t="s">
        <v>5</v>
      </c>
      <c r="D12" s="347" t="s">
        <v>6</v>
      </c>
      <c r="E12" s="348" t="s">
        <v>7</v>
      </c>
      <c r="F12" s="348" t="s">
        <v>8</v>
      </c>
      <c r="G12" s="347" t="s">
        <v>9</v>
      </c>
      <c r="H12" s="347"/>
      <c r="I12" s="347"/>
    </row>
    <row r="13" spans="1:11" s="9" customFormat="1" ht="13.5" thickBot="1" x14ac:dyDescent="0.3">
      <c r="A13" s="347"/>
      <c r="B13" s="347"/>
      <c r="C13" s="347"/>
      <c r="D13" s="347"/>
      <c r="E13" s="349"/>
      <c r="F13" s="349"/>
      <c r="G13" s="10" t="s">
        <v>10</v>
      </c>
      <c r="H13" s="10" t="s">
        <v>11</v>
      </c>
      <c r="I13" s="10" t="s">
        <v>12</v>
      </c>
    </row>
    <row r="14" spans="1:11" ht="13.5" thickBot="1" x14ac:dyDescent="0.25">
      <c r="A14" s="11">
        <v>1</v>
      </c>
      <c r="B14" s="12" t="s">
        <v>13</v>
      </c>
      <c r="C14" s="13">
        <f>D14*$I$11</f>
        <v>0</v>
      </c>
      <c r="D14" s="14">
        <v>0.03</v>
      </c>
      <c r="E14" s="11"/>
      <c r="F14" s="11" t="str">
        <f>IF(AND(D14&gt;=G14,D14&lt;=I14),"OK","DIFERE")</f>
        <v>OK</v>
      </c>
      <c r="G14" s="15">
        <v>0.03</v>
      </c>
      <c r="H14" s="15">
        <v>0.04</v>
      </c>
      <c r="I14" s="15">
        <v>5.5E-2</v>
      </c>
      <c r="J14" s="8" t="s">
        <v>14</v>
      </c>
      <c r="K14" s="8" t="s">
        <v>15</v>
      </c>
    </row>
    <row r="15" spans="1:11" ht="13.5" thickBot="1" x14ac:dyDescent="0.25">
      <c r="A15" s="11">
        <v>2</v>
      </c>
      <c r="B15" s="12" t="s">
        <v>16</v>
      </c>
      <c r="C15" s="13">
        <f>D15*$I$11</f>
        <v>0</v>
      </c>
      <c r="D15" s="16">
        <v>8.0000000000000002E-3</v>
      </c>
      <c r="E15" s="11"/>
      <c r="F15" s="11" t="str">
        <f>IF(AND(D15&gt;=G15,D15&lt;=I15),"OK","DIFERE")</f>
        <v>OK</v>
      </c>
      <c r="G15" s="15">
        <v>8.0000000000000002E-3</v>
      </c>
      <c r="H15" s="15">
        <v>8.0000000000000002E-3</v>
      </c>
      <c r="I15" s="15">
        <v>0.01</v>
      </c>
      <c r="J15" s="8" t="s">
        <v>17</v>
      </c>
      <c r="K15" s="8" t="s">
        <v>18</v>
      </c>
    </row>
    <row r="16" spans="1:11" ht="13.5" thickBot="1" x14ac:dyDescent="0.25">
      <c r="A16" s="11">
        <v>3</v>
      </c>
      <c r="B16" s="12" t="s">
        <v>19</v>
      </c>
      <c r="C16" s="13">
        <f>D16*$I$11</f>
        <v>0</v>
      </c>
      <c r="D16" s="16">
        <v>9.7000000000000003E-3</v>
      </c>
      <c r="E16" s="11"/>
      <c r="F16" s="11" t="str">
        <f>IF(AND(D16&gt;=G16,D16&lt;=I16),"OK","DIFERE")</f>
        <v>OK</v>
      </c>
      <c r="G16" s="15">
        <v>9.7000000000000003E-3</v>
      </c>
      <c r="H16" s="15">
        <v>1.2699999999999999E-2</v>
      </c>
      <c r="I16" s="15">
        <v>1.2699999999999999E-2</v>
      </c>
      <c r="J16" s="8" t="s">
        <v>20</v>
      </c>
      <c r="K16" s="8" t="s">
        <v>21</v>
      </c>
    </row>
    <row r="17" spans="1:11" ht="13.5" thickBot="1" x14ac:dyDescent="0.25">
      <c r="A17" s="11">
        <v>4</v>
      </c>
      <c r="B17" s="12" t="s">
        <v>22</v>
      </c>
      <c r="C17" s="13">
        <f>D17*($I$11+C14+C15+C16)</f>
        <v>0</v>
      </c>
      <c r="D17" s="16">
        <v>5.8999999999999999E-3</v>
      </c>
      <c r="E17" s="11"/>
      <c r="F17" s="11" t="str">
        <f>IF(AND(D17&gt;=G17,D17&lt;=I17),"OK","DIFERE")</f>
        <v>OK</v>
      </c>
      <c r="G17" s="15">
        <v>5.8999999999999999E-3</v>
      </c>
      <c r="H17" s="15">
        <v>1.23E-2</v>
      </c>
      <c r="I17" s="15">
        <v>1.3899999999999999E-2</v>
      </c>
      <c r="J17" s="8" t="s">
        <v>23</v>
      </c>
      <c r="K17" s="8" t="s">
        <v>24</v>
      </c>
    </row>
    <row r="18" spans="1:11" ht="13.5" thickBot="1" x14ac:dyDescent="0.25">
      <c r="A18" s="11">
        <v>5</v>
      </c>
      <c r="B18" s="12" t="s">
        <v>25</v>
      </c>
      <c r="C18" s="13">
        <f>D18*($I$11+C14+C15+C16+C17)</f>
        <v>0</v>
      </c>
      <c r="D18" s="16">
        <v>6.1600000000000002E-2</v>
      </c>
      <c r="E18" s="11"/>
      <c r="F18" s="11" t="str">
        <f>IF(AND(D18&gt;=G18,D18&lt;=I18),"OK","DIFERE")</f>
        <v>OK</v>
      </c>
      <c r="G18" s="15">
        <v>6.1600000000000002E-2</v>
      </c>
      <c r="H18" s="15">
        <v>7.3999999999999996E-2</v>
      </c>
      <c r="I18" s="15">
        <v>8.9599999999999999E-2</v>
      </c>
      <c r="J18" s="8" t="s">
        <v>26</v>
      </c>
      <c r="K18" s="8" t="s">
        <v>27</v>
      </c>
    </row>
    <row r="19" spans="1:11" ht="13.5" thickBot="1" x14ac:dyDescent="0.25">
      <c r="A19" s="11">
        <v>6</v>
      </c>
      <c r="B19" s="17" t="s">
        <v>28</v>
      </c>
      <c r="C19" s="18">
        <f>D19*$I$11*(1+D26)</f>
        <v>0</v>
      </c>
      <c r="D19" s="19">
        <f>SUM(D20:D23)</f>
        <v>0.13150000000000001</v>
      </c>
      <c r="E19" s="20"/>
      <c r="F19" s="1"/>
      <c r="G19" s="21"/>
      <c r="H19" s="21"/>
      <c r="I19" s="22"/>
      <c r="J19" s="8" t="s">
        <v>29</v>
      </c>
      <c r="K19" s="8" t="s">
        <v>30</v>
      </c>
    </row>
    <row r="20" spans="1:11" ht="13.5" thickBot="1" x14ac:dyDescent="0.25">
      <c r="A20" s="23" t="s">
        <v>31</v>
      </c>
      <c r="B20" s="350" t="s">
        <v>32</v>
      </c>
      <c r="C20" s="351"/>
      <c r="D20" s="16">
        <v>6.4999999999999997E-3</v>
      </c>
      <c r="E20" s="20"/>
      <c r="F20" s="1"/>
      <c r="G20" s="1"/>
      <c r="H20" s="1"/>
      <c r="I20" s="24"/>
    </row>
    <row r="21" spans="1:11" ht="13.5" thickBot="1" x14ac:dyDescent="0.25">
      <c r="A21" s="23" t="s">
        <v>33</v>
      </c>
      <c r="B21" s="350" t="s">
        <v>34</v>
      </c>
      <c r="C21" s="351"/>
      <c r="D21" s="16">
        <v>0.03</v>
      </c>
      <c r="E21" s="20"/>
      <c r="F21" s="1"/>
      <c r="G21" s="1"/>
      <c r="H21" s="1"/>
      <c r="I21" s="24"/>
    </row>
    <row r="22" spans="1:11" ht="13.5" thickBot="1" x14ac:dyDescent="0.25">
      <c r="A22" s="23" t="s">
        <v>35</v>
      </c>
      <c r="B22" s="350" t="s">
        <v>36</v>
      </c>
      <c r="C22" s="351"/>
      <c r="D22" s="16">
        <v>0.05</v>
      </c>
      <c r="E22" s="20"/>
      <c r="F22" s="1"/>
      <c r="G22" s="1"/>
      <c r="H22" s="1"/>
      <c r="I22" s="24"/>
    </row>
    <row r="23" spans="1:11" ht="13.5" thickBot="1" x14ac:dyDescent="0.25">
      <c r="A23" s="23" t="s">
        <v>37</v>
      </c>
      <c r="B23" s="350" t="s">
        <v>38</v>
      </c>
      <c r="C23" s="352"/>
      <c r="D23" s="25">
        <v>4.4999999999999998E-2</v>
      </c>
      <c r="E23" s="20"/>
      <c r="F23" s="1"/>
      <c r="G23" s="1"/>
      <c r="H23" s="1"/>
      <c r="I23" s="24"/>
    </row>
    <row r="24" spans="1:11" ht="13.5" thickBot="1" x14ac:dyDescent="0.25">
      <c r="A24" s="338" t="s">
        <v>39</v>
      </c>
      <c r="B24" s="338"/>
      <c r="C24" s="26">
        <f>SUM(C14:C19)</f>
        <v>0</v>
      </c>
      <c r="D24" s="11"/>
      <c r="E24" s="11"/>
      <c r="F24" s="341" t="s">
        <v>40</v>
      </c>
      <c r="G24" s="342"/>
      <c r="H24" s="342"/>
      <c r="I24" s="343"/>
    </row>
    <row r="25" spans="1:11" ht="13.5" thickBot="1" x14ac:dyDescent="0.25">
      <c r="A25" s="338" t="s">
        <v>41</v>
      </c>
      <c r="B25" s="338"/>
      <c r="C25" s="26">
        <f>C24+I11</f>
        <v>0</v>
      </c>
      <c r="D25" s="11"/>
      <c r="E25" s="11"/>
      <c r="F25" s="27" t="s">
        <v>42</v>
      </c>
      <c r="G25" s="15">
        <v>0.2034</v>
      </c>
      <c r="H25" s="15">
        <v>0.22120000000000001</v>
      </c>
      <c r="I25" s="15">
        <v>0.25</v>
      </c>
      <c r="K25" s="28"/>
    </row>
    <row r="26" spans="1:11" ht="13.5" thickBot="1" x14ac:dyDescent="0.25">
      <c r="A26" s="338" t="s">
        <v>43</v>
      </c>
      <c r="B26" s="338"/>
      <c r="C26" s="338"/>
      <c r="D26" s="29">
        <f>(((1+$D14+$D15+$D16)*(1+$D17)*(1+$D18)/(1-$D19)))-1</f>
        <v>0.2881986483454233</v>
      </c>
      <c r="E26" s="11" t="str">
        <f>IF(AND($D26&gt;=$G26,$D26&lt;=$I26),"OK","DIFERE")</f>
        <v>OK</v>
      </c>
      <c r="F26" s="27" t="s">
        <v>44</v>
      </c>
      <c r="G26" s="15">
        <f>((G25+1)*(1-E29))/((1-E29)-D23)-1</f>
        <v>0.2601047120418849</v>
      </c>
      <c r="H26" s="15">
        <f>((H25+1)*(1-E29))/((1-E29)-D23)-1</f>
        <v>0.27874345549738222</v>
      </c>
      <c r="I26" s="15">
        <f>((I25+1)*(1-E29))/((1-E29)-D23)-1</f>
        <v>0.30890052356020958</v>
      </c>
    </row>
    <row r="27" spans="1:11" ht="13.5" thickBot="1" x14ac:dyDescent="0.25">
      <c r="A27" s="1"/>
      <c r="B27" s="1"/>
      <c r="C27" s="1"/>
      <c r="D27" s="1"/>
      <c r="E27" s="2"/>
      <c r="F27" s="1"/>
      <c r="G27" s="1"/>
      <c r="H27" s="1"/>
      <c r="I27" s="1"/>
    </row>
    <row r="28" spans="1:11" x14ac:dyDescent="0.2">
      <c r="A28" s="1"/>
      <c r="B28" s="1"/>
      <c r="C28" s="1"/>
      <c r="D28" s="1"/>
      <c r="E28" s="2"/>
      <c r="F28" s="30" t="s">
        <v>45</v>
      </c>
      <c r="G28" s="31"/>
      <c r="H28" s="31"/>
      <c r="I28" s="32"/>
    </row>
    <row r="29" spans="1:11" x14ac:dyDescent="0.2">
      <c r="A29" s="1"/>
      <c r="B29" s="1"/>
      <c r="C29" s="1"/>
      <c r="D29" s="1"/>
      <c r="E29" s="2"/>
      <c r="F29" s="33"/>
      <c r="G29" s="1"/>
      <c r="H29" s="1"/>
      <c r="I29" s="24"/>
    </row>
    <row r="30" spans="1:11" x14ac:dyDescent="0.2">
      <c r="A30" s="1"/>
      <c r="B30" s="1"/>
      <c r="C30" s="1"/>
      <c r="D30" s="1"/>
      <c r="E30" s="2"/>
      <c r="F30" s="33"/>
      <c r="G30" s="1"/>
      <c r="H30" s="1"/>
      <c r="I30" s="24"/>
    </row>
    <row r="31" spans="1:11" x14ac:dyDescent="0.2">
      <c r="A31" s="1"/>
      <c r="B31" s="1"/>
      <c r="C31" s="1"/>
      <c r="D31" s="1"/>
      <c r="E31" s="2"/>
      <c r="F31" s="33"/>
      <c r="G31" s="1"/>
      <c r="H31" s="1"/>
      <c r="I31" s="24"/>
    </row>
    <row r="32" spans="1:11" x14ac:dyDescent="0.2">
      <c r="A32" s="1" t="s">
        <v>46</v>
      </c>
      <c r="B32" s="1"/>
      <c r="C32" s="1"/>
      <c r="D32" s="1"/>
      <c r="E32" s="2"/>
      <c r="F32" s="33"/>
      <c r="G32" s="1"/>
      <c r="H32" s="1"/>
      <c r="I32" s="24"/>
    </row>
    <row r="33" spans="1:9" x14ac:dyDescent="0.2">
      <c r="A33" s="1" t="s">
        <v>47</v>
      </c>
      <c r="B33" s="1"/>
      <c r="C33" s="1"/>
      <c r="D33" s="1"/>
      <c r="E33" s="2"/>
      <c r="F33" s="33"/>
      <c r="G33" s="1"/>
      <c r="H33" s="1"/>
      <c r="I33" s="24"/>
    </row>
    <row r="34" spans="1:9" x14ac:dyDescent="0.2">
      <c r="A34" s="1" t="s">
        <v>48</v>
      </c>
      <c r="B34" s="1"/>
      <c r="C34" s="1"/>
      <c r="D34" s="1"/>
      <c r="E34" s="2"/>
      <c r="F34" s="33"/>
      <c r="G34" s="1"/>
      <c r="H34" s="1"/>
      <c r="I34" s="24"/>
    </row>
    <row r="35" spans="1:9" ht="13.5" thickBot="1" x14ac:dyDescent="0.25">
      <c r="A35" s="1" t="s">
        <v>49</v>
      </c>
      <c r="B35" s="1"/>
      <c r="C35" s="1"/>
      <c r="D35" s="1"/>
      <c r="E35" s="2"/>
      <c r="F35" s="34"/>
      <c r="G35" s="35"/>
      <c r="H35" s="35"/>
      <c r="I35" s="36"/>
    </row>
    <row r="36" spans="1:9" x14ac:dyDescent="0.2">
      <c r="A36" s="1" t="s">
        <v>50</v>
      </c>
      <c r="B36" s="1"/>
      <c r="C36" s="1"/>
      <c r="D36" s="1"/>
      <c r="E36" s="2"/>
      <c r="F36" s="1"/>
      <c r="G36" s="1"/>
      <c r="H36" s="1"/>
      <c r="I36" s="1"/>
    </row>
    <row r="37" spans="1:9" x14ac:dyDescent="0.2">
      <c r="A37" s="1" t="s">
        <v>51</v>
      </c>
      <c r="B37" s="1"/>
      <c r="C37" s="1"/>
      <c r="D37" s="1"/>
      <c r="E37" s="2"/>
      <c r="F37" s="1"/>
      <c r="G37" s="1"/>
      <c r="H37" s="1"/>
      <c r="I37" s="1"/>
    </row>
    <row r="38" spans="1:9" x14ac:dyDescent="0.2">
      <c r="A38" s="1" t="s">
        <v>52</v>
      </c>
      <c r="B38" s="1"/>
      <c r="C38" s="1"/>
      <c r="D38" s="1"/>
      <c r="E38" s="2"/>
      <c r="F38" s="1"/>
      <c r="G38" s="1"/>
      <c r="H38" s="1"/>
      <c r="I38" s="1"/>
    </row>
    <row r="39" spans="1:9" ht="13.5" thickBot="1" x14ac:dyDescent="0.25">
      <c r="A39" s="1" t="s">
        <v>53</v>
      </c>
      <c r="B39" s="1"/>
      <c r="C39" s="1"/>
      <c r="D39" s="1"/>
      <c r="E39" s="2"/>
      <c r="F39" s="37"/>
      <c r="G39" s="37"/>
      <c r="H39" s="37"/>
      <c r="I39" s="1"/>
    </row>
    <row r="40" spans="1:9" x14ac:dyDescent="0.2">
      <c r="A40" s="1"/>
      <c r="B40" s="1"/>
      <c r="C40" s="1"/>
      <c r="D40" s="1"/>
      <c r="E40" s="2"/>
      <c r="F40" s="339">
        <f>IF([1]DADOS!$D$24&lt;&gt;"",[1]DADOS!$D$24," ")</f>
        <v>0</v>
      </c>
      <c r="G40" s="339"/>
      <c r="H40" s="339"/>
      <c r="I40" s="1"/>
    </row>
    <row r="41" spans="1:9" x14ac:dyDescent="0.2">
      <c r="A41" s="1"/>
      <c r="B41" s="1"/>
      <c r="C41" s="1"/>
      <c r="D41" s="1"/>
      <c r="E41" s="2"/>
      <c r="F41" s="340" t="s">
        <v>54</v>
      </c>
      <c r="G41" s="340"/>
      <c r="H41" s="340"/>
      <c r="I41" s="1"/>
    </row>
    <row r="42" spans="1:9" x14ac:dyDescent="0.2">
      <c r="A42" s="1"/>
      <c r="B42" s="38"/>
      <c r="C42" s="38"/>
      <c r="D42" s="38"/>
      <c r="E42" s="39"/>
      <c r="F42" s="340" t="s">
        <v>55</v>
      </c>
      <c r="G42" s="340"/>
      <c r="H42" s="340"/>
      <c r="I42" s="1"/>
    </row>
    <row r="43" spans="1:9" x14ac:dyDescent="0.2">
      <c r="A43" s="1"/>
      <c r="B43" s="1"/>
      <c r="C43" s="1"/>
      <c r="D43" s="1"/>
      <c r="E43" s="2"/>
      <c r="F43" s="1"/>
      <c r="G43" s="1"/>
      <c r="H43" s="1"/>
      <c r="I43" s="1"/>
    </row>
  </sheetData>
  <mergeCells count="21">
    <mergeCell ref="F41:H41"/>
    <mergeCell ref="F42:H42"/>
    <mergeCell ref="F24:I24"/>
    <mergeCell ref="A11:H11"/>
    <mergeCell ref="A12:A13"/>
    <mergeCell ref="B12:B13"/>
    <mergeCell ref="C12:C13"/>
    <mergeCell ref="D12:D13"/>
    <mergeCell ref="E12:E13"/>
    <mergeCell ref="F12:F13"/>
    <mergeCell ref="G12:I12"/>
    <mergeCell ref="B20:C20"/>
    <mergeCell ref="B21:C21"/>
    <mergeCell ref="B22:C22"/>
    <mergeCell ref="B23:C23"/>
    <mergeCell ref="A24:B24"/>
    <mergeCell ref="B3:I7"/>
    <mergeCell ref="B9:I9"/>
    <mergeCell ref="A25:B25"/>
    <mergeCell ref="A26:C26"/>
    <mergeCell ref="F40:H40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view="pageBreakPreview" zoomScale="175" zoomScaleNormal="100" zoomScaleSheetLayoutView="175" workbookViewId="0">
      <selection activeCell="J21" sqref="J21"/>
    </sheetView>
  </sheetViews>
  <sheetFormatPr defaultRowHeight="15" x14ac:dyDescent="0.25"/>
  <cols>
    <col min="6" max="6" width="18" customWidth="1"/>
    <col min="8" max="8" width="12" customWidth="1"/>
  </cols>
  <sheetData>
    <row r="1" spans="1:10" s="43" customFormat="1" ht="12.75" x14ac:dyDescent="0.25">
      <c r="A1" s="377"/>
      <c r="B1" s="378"/>
      <c r="C1" s="378"/>
      <c r="D1" s="378"/>
      <c r="E1" s="378"/>
      <c r="F1" s="378"/>
      <c r="G1" s="378"/>
      <c r="H1" s="379"/>
      <c r="I1" s="41"/>
      <c r="J1" s="42"/>
    </row>
    <row r="2" spans="1:10" s="43" customFormat="1" ht="12.75" x14ac:dyDescent="0.2">
      <c r="A2" s="380" t="s">
        <v>57</v>
      </c>
      <c r="B2" s="381"/>
      <c r="C2" s="381"/>
      <c r="D2" s="381"/>
      <c r="E2" s="381"/>
      <c r="F2" s="381"/>
      <c r="G2" s="381"/>
      <c r="H2" s="382"/>
      <c r="I2" s="41"/>
      <c r="J2" s="42"/>
    </row>
    <row r="3" spans="1:10" s="43" customFormat="1" ht="12.75" x14ac:dyDescent="0.2">
      <c r="A3" s="44"/>
      <c r="B3" s="45"/>
      <c r="C3" s="45"/>
      <c r="D3" s="45"/>
      <c r="E3" s="45"/>
      <c r="F3" s="45"/>
      <c r="G3" s="45"/>
      <c r="H3" s="46"/>
      <c r="I3" s="41"/>
      <c r="J3" s="42"/>
    </row>
    <row r="4" spans="1:10" s="43" customFormat="1" ht="12.75" x14ac:dyDescent="0.2">
      <c r="A4" s="47" t="s">
        <v>58</v>
      </c>
      <c r="B4" s="48"/>
      <c r="C4" s="48"/>
      <c r="D4" s="48"/>
      <c r="E4" s="45"/>
      <c r="F4" s="45"/>
      <c r="G4" s="45"/>
      <c r="H4" s="49" t="s">
        <v>59</v>
      </c>
      <c r="I4" s="41"/>
      <c r="J4" s="42"/>
    </row>
    <row r="5" spans="1:10" s="43" customFormat="1" ht="15.75" thickBot="1" x14ac:dyDescent="0.3">
      <c r="A5" s="50"/>
      <c r="B5" s="42"/>
      <c r="C5" s="51"/>
      <c r="D5" s="52"/>
      <c r="E5" s="52"/>
      <c r="F5" s="52"/>
      <c r="G5" s="53"/>
      <c r="H5" s="54"/>
      <c r="I5" s="41"/>
      <c r="J5" s="42"/>
    </row>
    <row r="6" spans="1:10" ht="15.75" thickBot="1" x14ac:dyDescent="0.3">
      <c r="A6" s="383" t="s">
        <v>60</v>
      </c>
      <c r="B6" s="384"/>
      <c r="C6" s="384"/>
      <c r="D6" s="384"/>
      <c r="E6" s="384"/>
      <c r="F6" s="384"/>
      <c r="G6" s="384"/>
      <c r="H6" s="385"/>
    </row>
    <row r="7" spans="1:10" ht="15.75" thickBot="1" x14ac:dyDescent="0.3">
      <c r="A7" s="55"/>
      <c r="B7" s="56"/>
      <c r="C7" s="56"/>
      <c r="D7" s="56"/>
      <c r="E7" s="56"/>
      <c r="F7" s="56"/>
      <c r="G7" s="56"/>
      <c r="H7" s="57"/>
    </row>
    <row r="8" spans="1:10" s="60" customFormat="1" ht="26.25" thickBot="1" x14ac:dyDescent="0.3">
      <c r="A8" s="58" t="s">
        <v>56</v>
      </c>
      <c r="B8" s="386" t="s">
        <v>1</v>
      </c>
      <c r="C8" s="387"/>
      <c r="D8" s="387"/>
      <c r="E8" s="387"/>
      <c r="F8" s="388"/>
      <c r="G8" s="59" t="s">
        <v>61</v>
      </c>
      <c r="H8" s="59" t="s">
        <v>62</v>
      </c>
    </row>
    <row r="9" spans="1:10" ht="15.75" thickBot="1" x14ac:dyDescent="0.3">
      <c r="A9" s="55"/>
      <c r="B9" s="56"/>
      <c r="C9" s="56"/>
      <c r="D9" s="56"/>
      <c r="E9" s="56"/>
      <c r="F9" s="56"/>
      <c r="G9" s="56"/>
      <c r="H9" s="57"/>
    </row>
    <row r="10" spans="1:10" ht="15.75" thickBot="1" x14ac:dyDescent="0.3">
      <c r="A10" s="374" t="s">
        <v>63</v>
      </c>
      <c r="B10" s="375"/>
      <c r="C10" s="375"/>
      <c r="D10" s="375"/>
      <c r="E10" s="375"/>
      <c r="F10" s="375"/>
      <c r="G10" s="375"/>
      <c r="H10" s="376"/>
    </row>
    <row r="11" spans="1:10" ht="15.75" thickBot="1" x14ac:dyDescent="0.3">
      <c r="A11" s="61" t="s">
        <v>64</v>
      </c>
      <c r="B11" s="371" t="s">
        <v>65</v>
      </c>
      <c r="C11" s="372"/>
      <c r="D11" s="372"/>
      <c r="E11" s="372"/>
      <c r="F11" s="373"/>
      <c r="G11" s="62">
        <v>0</v>
      </c>
      <c r="H11" s="62">
        <v>0</v>
      </c>
    </row>
    <row r="12" spans="1:10" ht="15.75" thickBot="1" x14ac:dyDescent="0.3">
      <c r="A12" s="61" t="s">
        <v>66</v>
      </c>
      <c r="B12" s="361" t="s">
        <v>67</v>
      </c>
      <c r="C12" s="361"/>
      <c r="D12" s="361"/>
      <c r="E12" s="361"/>
      <c r="F12" s="361"/>
      <c r="G12" s="62">
        <v>1.5</v>
      </c>
      <c r="H12" s="62">
        <v>1.5</v>
      </c>
    </row>
    <row r="13" spans="1:10" ht="15.75" thickBot="1" x14ac:dyDescent="0.3">
      <c r="A13" s="61" t="s">
        <v>68</v>
      </c>
      <c r="B13" s="361" t="s">
        <v>69</v>
      </c>
      <c r="C13" s="361"/>
      <c r="D13" s="361"/>
      <c r="E13" s="361"/>
      <c r="F13" s="361"/>
      <c r="G13" s="62">
        <v>1</v>
      </c>
      <c r="H13" s="62">
        <v>1</v>
      </c>
    </row>
    <row r="14" spans="1:10" ht="15.75" thickBot="1" x14ac:dyDescent="0.3">
      <c r="A14" s="61" t="s">
        <v>70</v>
      </c>
      <c r="B14" s="361" t="s">
        <v>71</v>
      </c>
      <c r="C14" s="361"/>
      <c r="D14" s="361"/>
      <c r="E14" s="361"/>
      <c r="F14" s="361"/>
      <c r="G14" s="62">
        <v>0.2</v>
      </c>
      <c r="H14" s="62">
        <v>0.2</v>
      </c>
    </row>
    <row r="15" spans="1:10" ht="15.75" thickBot="1" x14ac:dyDescent="0.3">
      <c r="A15" s="61" t="s">
        <v>72</v>
      </c>
      <c r="B15" s="361" t="s">
        <v>73</v>
      </c>
      <c r="C15" s="361"/>
      <c r="D15" s="361"/>
      <c r="E15" s="361"/>
      <c r="F15" s="361"/>
      <c r="G15" s="62">
        <v>0.6</v>
      </c>
      <c r="H15" s="62">
        <v>0.6</v>
      </c>
    </row>
    <row r="16" spans="1:10" ht="15.75" thickBot="1" x14ac:dyDescent="0.3">
      <c r="A16" s="61" t="s">
        <v>74</v>
      </c>
      <c r="B16" s="361" t="s">
        <v>75</v>
      </c>
      <c r="C16" s="361"/>
      <c r="D16" s="361"/>
      <c r="E16" s="361"/>
      <c r="F16" s="361"/>
      <c r="G16" s="62">
        <v>2.5</v>
      </c>
      <c r="H16" s="62">
        <v>2.5</v>
      </c>
    </row>
    <row r="17" spans="1:11" ht="15.75" thickBot="1" x14ac:dyDescent="0.3">
      <c r="A17" s="61" t="s">
        <v>76</v>
      </c>
      <c r="B17" s="361" t="s">
        <v>77</v>
      </c>
      <c r="C17" s="361"/>
      <c r="D17" s="361"/>
      <c r="E17" s="361"/>
      <c r="F17" s="361"/>
      <c r="G17" s="62">
        <v>3</v>
      </c>
      <c r="H17" s="62">
        <v>3</v>
      </c>
    </row>
    <row r="18" spans="1:11" ht="15.75" thickBot="1" x14ac:dyDescent="0.3">
      <c r="A18" s="61" t="s">
        <v>78</v>
      </c>
      <c r="B18" s="361" t="s">
        <v>79</v>
      </c>
      <c r="C18" s="361"/>
      <c r="D18" s="361"/>
      <c r="E18" s="361"/>
      <c r="F18" s="361"/>
      <c r="G18" s="62">
        <v>8</v>
      </c>
      <c r="H18" s="62">
        <v>8</v>
      </c>
    </row>
    <row r="19" spans="1:11" ht="15.75" thickBot="1" x14ac:dyDescent="0.3">
      <c r="A19" s="61" t="s">
        <v>80</v>
      </c>
      <c r="B19" s="371" t="s">
        <v>81</v>
      </c>
      <c r="C19" s="372"/>
      <c r="D19" s="372"/>
      <c r="E19" s="372"/>
      <c r="F19" s="373"/>
      <c r="G19" s="62">
        <v>1</v>
      </c>
      <c r="H19" s="62">
        <v>1</v>
      </c>
      <c r="J19" s="63"/>
      <c r="K19" s="63"/>
    </row>
    <row r="20" spans="1:11" s="66" customFormat="1" ht="15.75" thickBot="1" x14ac:dyDescent="0.3">
      <c r="A20" s="64" t="s">
        <v>82</v>
      </c>
      <c r="B20" s="368" t="s">
        <v>83</v>
      </c>
      <c r="C20" s="369"/>
      <c r="D20" s="369"/>
      <c r="E20" s="369"/>
      <c r="F20" s="370"/>
      <c r="G20" s="65">
        <v>17.8</v>
      </c>
      <c r="H20" s="65">
        <v>17.8</v>
      </c>
      <c r="J20" s="67"/>
      <c r="K20" s="67"/>
    </row>
    <row r="21" spans="1:11" ht="15.75" thickBot="1" x14ac:dyDescent="0.3">
      <c r="A21" s="68"/>
      <c r="B21" s="69"/>
      <c r="C21" s="69"/>
      <c r="D21" s="69"/>
      <c r="E21" s="69"/>
      <c r="F21" s="69"/>
      <c r="G21" s="69"/>
      <c r="H21" s="70"/>
    </row>
    <row r="22" spans="1:11" ht="15.75" thickBot="1" x14ac:dyDescent="0.3">
      <c r="A22" s="374" t="s">
        <v>84</v>
      </c>
      <c r="B22" s="375"/>
      <c r="C22" s="375"/>
      <c r="D22" s="375"/>
      <c r="E22" s="375"/>
      <c r="F22" s="375"/>
      <c r="G22" s="375"/>
      <c r="H22" s="376"/>
    </row>
    <row r="23" spans="1:11" ht="15.75" thickBot="1" x14ac:dyDescent="0.3">
      <c r="A23" s="61" t="s">
        <v>85</v>
      </c>
      <c r="B23" s="371" t="s">
        <v>86</v>
      </c>
      <c r="C23" s="372"/>
      <c r="D23" s="372"/>
      <c r="E23" s="372"/>
      <c r="F23" s="373"/>
      <c r="G23" s="62">
        <v>17.940000000000001</v>
      </c>
      <c r="H23" s="62" t="s">
        <v>87</v>
      </c>
      <c r="J23" s="63"/>
      <c r="K23" s="63"/>
    </row>
    <row r="24" spans="1:11" ht="15.75" thickBot="1" x14ac:dyDescent="0.3">
      <c r="A24" s="61" t="s">
        <v>88</v>
      </c>
      <c r="B24" s="361" t="s">
        <v>89</v>
      </c>
      <c r="C24" s="361"/>
      <c r="D24" s="361"/>
      <c r="E24" s="361"/>
      <c r="F24" s="361"/>
      <c r="G24" s="62">
        <v>3.98</v>
      </c>
      <c r="H24" s="62" t="s">
        <v>87</v>
      </c>
    </row>
    <row r="25" spans="1:11" ht="15.75" thickBot="1" x14ac:dyDescent="0.3">
      <c r="A25" s="61" t="s">
        <v>90</v>
      </c>
      <c r="B25" s="361" t="s">
        <v>91</v>
      </c>
      <c r="C25" s="361"/>
      <c r="D25" s="361"/>
      <c r="E25" s="361"/>
      <c r="F25" s="361"/>
      <c r="G25" s="62">
        <v>0.93</v>
      </c>
      <c r="H25" s="62">
        <v>0.71</v>
      </c>
    </row>
    <row r="26" spans="1:11" ht="15.75" thickBot="1" x14ac:dyDescent="0.3">
      <c r="A26" s="61" t="s">
        <v>92</v>
      </c>
      <c r="B26" s="361" t="s">
        <v>93</v>
      </c>
      <c r="C26" s="361"/>
      <c r="D26" s="361"/>
      <c r="E26" s="361"/>
      <c r="F26" s="361"/>
      <c r="G26" s="62">
        <v>10.88</v>
      </c>
      <c r="H26" s="62">
        <v>8.33</v>
      </c>
    </row>
    <row r="27" spans="1:11" ht="15.75" thickBot="1" x14ac:dyDescent="0.3">
      <c r="A27" s="61" t="s">
        <v>94</v>
      </c>
      <c r="B27" s="361" t="s">
        <v>95</v>
      </c>
      <c r="C27" s="361"/>
      <c r="D27" s="361"/>
      <c r="E27" s="361"/>
      <c r="F27" s="361"/>
      <c r="G27" s="62">
        <v>7.0000000000000007E-2</v>
      </c>
      <c r="H27" s="62">
        <v>0.06</v>
      </c>
    </row>
    <row r="28" spans="1:11" ht="15.75" thickBot="1" x14ac:dyDescent="0.3">
      <c r="A28" s="61" t="s">
        <v>96</v>
      </c>
      <c r="B28" s="361" t="s">
        <v>97</v>
      </c>
      <c r="C28" s="361"/>
      <c r="D28" s="361"/>
      <c r="E28" s="361"/>
      <c r="F28" s="361"/>
      <c r="G28" s="62">
        <v>0.73</v>
      </c>
      <c r="H28" s="62">
        <v>0.56000000000000005</v>
      </c>
    </row>
    <row r="29" spans="1:11" ht="15.75" thickBot="1" x14ac:dyDescent="0.3">
      <c r="A29" s="61" t="s">
        <v>98</v>
      </c>
      <c r="B29" s="361" t="s">
        <v>99</v>
      </c>
      <c r="C29" s="361"/>
      <c r="D29" s="361"/>
      <c r="E29" s="361"/>
      <c r="F29" s="361"/>
      <c r="G29" s="62">
        <v>1.81</v>
      </c>
      <c r="H29" s="62" t="s">
        <v>87</v>
      </c>
    </row>
    <row r="30" spans="1:11" ht="15.75" thickBot="1" x14ac:dyDescent="0.3">
      <c r="A30" s="61" t="s">
        <v>100</v>
      </c>
      <c r="B30" s="361" t="s">
        <v>101</v>
      </c>
      <c r="C30" s="361"/>
      <c r="D30" s="361"/>
      <c r="E30" s="361"/>
      <c r="F30" s="361"/>
      <c r="G30" s="62">
        <v>0.11</v>
      </c>
      <c r="H30" s="62">
        <v>0.09</v>
      </c>
    </row>
    <row r="31" spans="1:11" ht="15.75" thickBot="1" x14ac:dyDescent="0.3">
      <c r="A31" s="61" t="s">
        <v>102</v>
      </c>
      <c r="B31" s="371" t="s">
        <v>103</v>
      </c>
      <c r="C31" s="372"/>
      <c r="D31" s="372"/>
      <c r="E31" s="372"/>
      <c r="F31" s="373"/>
      <c r="G31" s="62">
        <v>9.1</v>
      </c>
      <c r="H31" s="62">
        <v>6.97</v>
      </c>
    </row>
    <row r="32" spans="1:11" ht="15.75" thickBot="1" x14ac:dyDescent="0.3">
      <c r="A32" s="61" t="s">
        <v>104</v>
      </c>
      <c r="B32" s="371" t="s">
        <v>105</v>
      </c>
      <c r="C32" s="372"/>
      <c r="D32" s="372"/>
      <c r="E32" s="372"/>
      <c r="F32" s="373"/>
      <c r="G32" s="62">
        <v>0.03</v>
      </c>
      <c r="H32" s="62">
        <v>0.02</v>
      </c>
    </row>
    <row r="33" spans="1:11" s="66" customFormat="1" ht="15.75" thickBot="1" x14ac:dyDescent="0.3">
      <c r="A33" s="64" t="s">
        <v>106</v>
      </c>
      <c r="B33" s="368" t="s">
        <v>107</v>
      </c>
      <c r="C33" s="369"/>
      <c r="D33" s="369"/>
      <c r="E33" s="369"/>
      <c r="F33" s="370"/>
      <c r="G33" s="65">
        <v>45.58</v>
      </c>
      <c r="H33" s="65">
        <v>16.739999999999998</v>
      </c>
    </row>
    <row r="34" spans="1:11" ht="15.75" thickBot="1" x14ac:dyDescent="0.3">
      <c r="A34" s="68"/>
      <c r="B34" s="69"/>
      <c r="C34" s="69"/>
      <c r="D34" s="69"/>
      <c r="E34" s="69"/>
      <c r="F34" s="69"/>
      <c r="G34" s="69"/>
      <c r="H34" s="70"/>
    </row>
    <row r="35" spans="1:11" ht="15.75" thickBot="1" x14ac:dyDescent="0.3">
      <c r="A35" s="374" t="s">
        <v>108</v>
      </c>
      <c r="B35" s="375"/>
      <c r="C35" s="375"/>
      <c r="D35" s="375"/>
      <c r="E35" s="375"/>
      <c r="F35" s="375"/>
      <c r="G35" s="375"/>
      <c r="H35" s="376"/>
      <c r="J35" s="63"/>
      <c r="K35" s="63"/>
    </row>
    <row r="36" spans="1:11" ht="15.75" thickBot="1" x14ac:dyDescent="0.3">
      <c r="A36" s="61" t="s">
        <v>109</v>
      </c>
      <c r="B36" s="371" t="s">
        <v>110</v>
      </c>
      <c r="C36" s="372"/>
      <c r="D36" s="372"/>
      <c r="E36" s="372"/>
      <c r="F36" s="373"/>
      <c r="G36" s="62">
        <v>5.65</v>
      </c>
      <c r="H36" s="62">
        <v>4.33</v>
      </c>
    </row>
    <row r="37" spans="1:11" ht="15.75" thickBot="1" x14ac:dyDescent="0.3">
      <c r="A37" s="61" t="s">
        <v>111</v>
      </c>
      <c r="B37" s="361" t="s">
        <v>112</v>
      </c>
      <c r="C37" s="361"/>
      <c r="D37" s="361"/>
      <c r="E37" s="361"/>
      <c r="F37" s="361"/>
      <c r="G37" s="62">
        <v>0.13</v>
      </c>
      <c r="H37" s="62">
        <v>0.1</v>
      </c>
    </row>
    <row r="38" spans="1:11" ht="15.75" thickBot="1" x14ac:dyDescent="0.3">
      <c r="A38" s="61" t="s">
        <v>113</v>
      </c>
      <c r="B38" s="361" t="s">
        <v>114</v>
      </c>
      <c r="C38" s="361"/>
      <c r="D38" s="361"/>
      <c r="E38" s="361"/>
      <c r="F38" s="361"/>
      <c r="G38" s="62">
        <v>4.4400000000000004</v>
      </c>
      <c r="H38" s="62">
        <v>3.4</v>
      </c>
    </row>
    <row r="39" spans="1:11" ht="15.75" thickBot="1" x14ac:dyDescent="0.3">
      <c r="A39" s="61" t="s">
        <v>115</v>
      </c>
      <c r="B39" s="361" t="s">
        <v>116</v>
      </c>
      <c r="C39" s="361"/>
      <c r="D39" s="361"/>
      <c r="E39" s="361"/>
      <c r="F39" s="361"/>
      <c r="G39" s="62">
        <v>4.92</v>
      </c>
      <c r="H39" s="62">
        <v>3.77</v>
      </c>
    </row>
    <row r="40" spans="1:11" ht="15.75" thickBot="1" x14ac:dyDescent="0.3">
      <c r="A40" s="61" t="s">
        <v>117</v>
      </c>
      <c r="B40" s="371" t="s">
        <v>118</v>
      </c>
      <c r="C40" s="372"/>
      <c r="D40" s="372"/>
      <c r="E40" s="372"/>
      <c r="F40" s="373"/>
      <c r="G40" s="62">
        <v>0.48</v>
      </c>
      <c r="H40" s="62">
        <v>0.36</v>
      </c>
    </row>
    <row r="41" spans="1:11" s="66" customFormat="1" ht="15.75" thickBot="1" x14ac:dyDescent="0.3">
      <c r="A41" s="64" t="s">
        <v>119</v>
      </c>
      <c r="B41" s="368" t="s">
        <v>120</v>
      </c>
      <c r="C41" s="369"/>
      <c r="D41" s="369"/>
      <c r="E41" s="369"/>
      <c r="F41" s="370"/>
      <c r="G41" s="65">
        <v>15.62</v>
      </c>
      <c r="H41" s="65">
        <v>11.96</v>
      </c>
    </row>
    <row r="42" spans="1:11" ht="15.75" thickBot="1" x14ac:dyDescent="0.3">
      <c r="A42" s="68"/>
      <c r="B42" s="69"/>
      <c r="C42" s="69"/>
      <c r="D42" s="69"/>
      <c r="E42" s="69"/>
      <c r="F42" s="69"/>
      <c r="G42" s="69"/>
      <c r="H42" s="70"/>
    </row>
    <row r="43" spans="1:11" ht="15.75" thickBot="1" x14ac:dyDescent="0.3">
      <c r="A43" s="374" t="s">
        <v>121</v>
      </c>
      <c r="B43" s="375"/>
      <c r="C43" s="375"/>
      <c r="D43" s="375"/>
      <c r="E43" s="375"/>
      <c r="F43" s="375"/>
      <c r="G43" s="375"/>
      <c r="H43" s="376"/>
    </row>
    <row r="44" spans="1:11" ht="15.75" thickBot="1" x14ac:dyDescent="0.3">
      <c r="A44" s="61" t="s">
        <v>122</v>
      </c>
      <c r="B44" s="360" t="s">
        <v>123</v>
      </c>
      <c r="C44" s="361"/>
      <c r="D44" s="361"/>
      <c r="E44" s="361"/>
      <c r="F44" s="362"/>
      <c r="G44" s="62">
        <v>8.11</v>
      </c>
      <c r="H44" s="62">
        <v>2.98</v>
      </c>
      <c r="J44" s="63"/>
      <c r="K44" s="63"/>
    </row>
    <row r="45" spans="1:11" x14ac:dyDescent="0.25">
      <c r="A45" s="358" t="s">
        <v>124</v>
      </c>
      <c r="B45" s="360" t="s">
        <v>125</v>
      </c>
      <c r="C45" s="361"/>
      <c r="D45" s="361"/>
      <c r="E45" s="361"/>
      <c r="F45" s="362"/>
      <c r="G45" s="363">
        <v>0.48</v>
      </c>
      <c r="H45" s="363">
        <v>0.36</v>
      </c>
    </row>
    <row r="46" spans="1:11" ht="15.75" thickBot="1" x14ac:dyDescent="0.3">
      <c r="A46" s="359"/>
      <c r="B46" s="365" t="s">
        <v>126</v>
      </c>
      <c r="C46" s="366"/>
      <c r="D46" s="366"/>
      <c r="E46" s="366"/>
      <c r="F46" s="367"/>
      <c r="G46" s="364"/>
      <c r="H46" s="364"/>
    </row>
    <row r="47" spans="1:11" s="66" customFormat="1" ht="15.75" thickBot="1" x14ac:dyDescent="0.3">
      <c r="A47" s="64" t="s">
        <v>127</v>
      </c>
      <c r="B47" s="368" t="s">
        <v>128</v>
      </c>
      <c r="C47" s="369"/>
      <c r="D47" s="369"/>
      <c r="E47" s="369"/>
      <c r="F47" s="370"/>
      <c r="G47" s="65">
        <v>8.59</v>
      </c>
      <c r="H47" s="65">
        <v>3.34</v>
      </c>
    </row>
    <row r="48" spans="1:11" ht="15.75" thickBot="1" x14ac:dyDescent="0.3">
      <c r="A48" s="68"/>
      <c r="B48" s="69"/>
      <c r="C48" s="69"/>
      <c r="D48" s="69"/>
      <c r="E48" s="69"/>
      <c r="F48" s="69"/>
      <c r="G48" s="69"/>
      <c r="H48" s="70"/>
    </row>
    <row r="49" spans="1:8" ht="16.5" thickBot="1" x14ac:dyDescent="0.3">
      <c r="A49" s="353" t="s">
        <v>129</v>
      </c>
      <c r="B49" s="354"/>
      <c r="C49" s="354"/>
      <c r="D49" s="354"/>
      <c r="E49" s="354"/>
      <c r="F49" s="354"/>
      <c r="G49" s="71">
        <v>87.59</v>
      </c>
      <c r="H49" s="71">
        <v>49.84</v>
      </c>
    </row>
    <row r="50" spans="1:8" x14ac:dyDescent="0.25">
      <c r="A50" s="72"/>
      <c r="H50" s="73"/>
    </row>
    <row r="51" spans="1:8" ht="15.75" thickBot="1" x14ac:dyDescent="0.3">
      <c r="A51" s="355" t="s">
        <v>130</v>
      </c>
      <c r="B51" s="356"/>
      <c r="C51" s="356"/>
      <c r="D51" s="356"/>
      <c r="E51" s="356"/>
      <c r="F51" s="356"/>
      <c r="G51" s="356"/>
      <c r="H51" s="357"/>
    </row>
  </sheetData>
  <mergeCells count="44">
    <mergeCell ref="B17:F17"/>
    <mergeCell ref="A1:H1"/>
    <mergeCell ref="A2:H2"/>
    <mergeCell ref="A6:H6"/>
    <mergeCell ref="B8:F8"/>
    <mergeCell ref="A10:H10"/>
    <mergeCell ref="B11:F11"/>
    <mergeCell ref="B12:F12"/>
    <mergeCell ref="B13:F13"/>
    <mergeCell ref="B14:F14"/>
    <mergeCell ref="B15:F15"/>
    <mergeCell ref="B16:F16"/>
    <mergeCell ref="B30:F30"/>
    <mergeCell ref="B18:F18"/>
    <mergeCell ref="B19:F19"/>
    <mergeCell ref="B20:F20"/>
    <mergeCell ref="A22:H22"/>
    <mergeCell ref="B23:F23"/>
    <mergeCell ref="B24:F24"/>
    <mergeCell ref="B25:F25"/>
    <mergeCell ref="B26:F26"/>
    <mergeCell ref="B27:F27"/>
    <mergeCell ref="B28:F28"/>
    <mergeCell ref="B29:F29"/>
    <mergeCell ref="B44:F44"/>
    <mergeCell ref="B31:F31"/>
    <mergeCell ref="B32:F32"/>
    <mergeCell ref="B33:F33"/>
    <mergeCell ref="A35:H35"/>
    <mergeCell ref="B36:F36"/>
    <mergeCell ref="B37:F37"/>
    <mergeCell ref="B38:F38"/>
    <mergeCell ref="B39:F39"/>
    <mergeCell ref="B40:F40"/>
    <mergeCell ref="B41:F41"/>
    <mergeCell ref="A43:H43"/>
    <mergeCell ref="A49:F49"/>
    <mergeCell ref="A51:H51"/>
    <mergeCell ref="A45:A46"/>
    <mergeCell ref="B45:F45"/>
    <mergeCell ref="G45:G46"/>
    <mergeCell ref="H45:H46"/>
    <mergeCell ref="B46:F46"/>
    <mergeCell ref="B47:F4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71"/>
  <sheetViews>
    <sheetView view="pageBreakPreview" topLeftCell="A103" zoomScaleNormal="100" zoomScaleSheetLayoutView="100" workbookViewId="0">
      <selection activeCell="F117" sqref="F117"/>
    </sheetView>
  </sheetViews>
  <sheetFormatPr defaultRowHeight="15" x14ac:dyDescent="0.25"/>
  <cols>
    <col min="1" max="1" width="9.140625" style="77"/>
    <col min="2" max="2" width="71.7109375" style="75" customWidth="1"/>
    <col min="3" max="3" width="9.42578125" customWidth="1"/>
    <col min="4" max="4" width="10.42578125" style="106" bestFit="1" customWidth="1"/>
    <col min="5" max="5" width="14.28515625" style="106" bestFit="1" customWidth="1"/>
    <col min="6" max="6" width="92.5703125" style="75" customWidth="1"/>
    <col min="8" max="8" width="12.42578125" bestFit="1" customWidth="1"/>
    <col min="9" max="9" width="9.85546875" bestFit="1" customWidth="1"/>
    <col min="10" max="10" width="9.140625" style="106"/>
  </cols>
  <sheetData>
    <row r="1" spans="1:10" x14ac:dyDescent="0.25">
      <c r="A1" s="405" t="s">
        <v>573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0" s="288" customFormat="1" x14ac:dyDescent="0.25">
      <c r="A2" s="249" t="s">
        <v>574</v>
      </c>
      <c r="B2" s="287" t="s">
        <v>575</v>
      </c>
      <c r="C2" s="249" t="s">
        <v>577</v>
      </c>
      <c r="D2" s="249" t="s">
        <v>576</v>
      </c>
      <c r="E2" s="249" t="s">
        <v>578</v>
      </c>
      <c r="F2" s="287" t="s">
        <v>579</v>
      </c>
      <c r="G2" s="249" t="s">
        <v>580</v>
      </c>
      <c r="H2" s="249" t="s">
        <v>581</v>
      </c>
      <c r="I2" s="249" t="s">
        <v>583</v>
      </c>
      <c r="J2" s="249" t="s">
        <v>582</v>
      </c>
    </row>
    <row r="3" spans="1:10" s="241" customFormat="1" ht="27" x14ac:dyDescent="0.25">
      <c r="A3" s="400">
        <v>1</v>
      </c>
      <c r="B3" s="239" t="s">
        <v>422</v>
      </c>
      <c r="C3" s="240" t="s">
        <v>135</v>
      </c>
      <c r="D3" s="279">
        <f>SUM($J$4:$J$7)</f>
        <v>177.05160000000001</v>
      </c>
      <c r="E3" s="281" t="s">
        <v>132</v>
      </c>
      <c r="F3" s="239" t="s">
        <v>132</v>
      </c>
      <c r="G3" s="240" t="s">
        <v>132</v>
      </c>
      <c r="H3" s="260" t="s">
        <v>132</v>
      </c>
      <c r="I3" s="242" t="s">
        <v>132</v>
      </c>
      <c r="J3" s="282" t="s">
        <v>132</v>
      </c>
    </row>
    <row r="4" spans="1:10" s="241" customFormat="1" ht="27" x14ac:dyDescent="0.25">
      <c r="A4" s="400"/>
      <c r="B4" s="239" t="s">
        <v>422</v>
      </c>
      <c r="C4" s="240" t="s">
        <v>135</v>
      </c>
      <c r="D4" s="279">
        <f t="shared" ref="D4:D7" si="0">SUM($J$4:$J$7)</f>
        <v>177.05160000000001</v>
      </c>
      <c r="E4" s="281" t="s">
        <v>203</v>
      </c>
      <c r="F4" s="239" t="s">
        <v>204</v>
      </c>
      <c r="G4" s="240" t="s">
        <v>135</v>
      </c>
      <c r="H4" s="260" t="s">
        <v>157</v>
      </c>
      <c r="I4" s="242" t="s">
        <v>205</v>
      </c>
      <c r="J4" s="283">
        <f>I4*H4</f>
        <v>2.2599999999999998</v>
      </c>
    </row>
    <row r="5" spans="1:10" s="241" customFormat="1" ht="27" x14ac:dyDescent="0.25">
      <c r="A5" s="400"/>
      <c r="B5" s="239" t="s">
        <v>422</v>
      </c>
      <c r="C5" s="240" t="s">
        <v>135</v>
      </c>
      <c r="D5" s="279">
        <f t="shared" si="0"/>
        <v>177.05160000000001</v>
      </c>
      <c r="E5" s="281">
        <v>39445</v>
      </c>
      <c r="F5" s="239" t="s">
        <v>421</v>
      </c>
      <c r="G5" s="240" t="s">
        <v>135</v>
      </c>
      <c r="H5" s="260" t="s">
        <v>144</v>
      </c>
      <c r="I5" s="242">
        <v>168.58</v>
      </c>
      <c r="J5" s="283">
        <f t="shared" ref="J5:J7" si="1">I5*H5</f>
        <v>168.58</v>
      </c>
    </row>
    <row r="6" spans="1:10" s="241" customFormat="1" ht="27" x14ac:dyDescent="0.25">
      <c r="A6" s="400"/>
      <c r="B6" s="239" t="s">
        <v>422</v>
      </c>
      <c r="C6" s="240" t="s">
        <v>135</v>
      </c>
      <c r="D6" s="279">
        <f t="shared" si="0"/>
        <v>177.05160000000001</v>
      </c>
      <c r="E6" s="281">
        <v>88247</v>
      </c>
      <c r="F6" s="239" t="s">
        <v>193</v>
      </c>
      <c r="G6" s="240" t="s">
        <v>136</v>
      </c>
      <c r="H6" s="260" t="s">
        <v>206</v>
      </c>
      <c r="I6" s="242" t="s">
        <v>414</v>
      </c>
      <c r="J6" s="283">
        <f t="shared" si="1"/>
        <v>2.8103250000000002</v>
      </c>
    </row>
    <row r="7" spans="1:10" s="241" customFormat="1" ht="27" x14ac:dyDescent="0.25">
      <c r="A7" s="400"/>
      <c r="B7" s="239" t="s">
        <v>422</v>
      </c>
      <c r="C7" s="240" t="s">
        <v>135</v>
      </c>
      <c r="D7" s="279">
        <f t="shared" si="0"/>
        <v>177.05160000000001</v>
      </c>
      <c r="E7" s="281" t="s">
        <v>195</v>
      </c>
      <c r="F7" s="239" t="s">
        <v>196</v>
      </c>
      <c r="G7" s="240" t="s">
        <v>136</v>
      </c>
      <c r="H7" s="260" t="s">
        <v>206</v>
      </c>
      <c r="I7" s="242" t="s">
        <v>197</v>
      </c>
      <c r="J7" s="283">
        <f t="shared" si="1"/>
        <v>3.4012750000000005</v>
      </c>
    </row>
    <row r="8" spans="1:10" x14ac:dyDescent="0.25">
      <c r="A8" s="235"/>
      <c r="B8" s="243"/>
      <c r="C8" s="244"/>
      <c r="D8" s="257"/>
      <c r="E8" s="171"/>
      <c r="F8" s="243"/>
      <c r="G8" s="244"/>
      <c r="H8" s="261"/>
      <c r="I8" s="245"/>
      <c r="J8" s="258"/>
    </row>
    <row r="9" spans="1:10" s="288" customFormat="1" x14ac:dyDescent="0.25">
      <c r="A9" s="249" t="s">
        <v>574</v>
      </c>
      <c r="B9" s="287" t="s">
        <v>575</v>
      </c>
      <c r="C9" s="249" t="s">
        <v>577</v>
      </c>
      <c r="D9" s="249" t="s">
        <v>576</v>
      </c>
      <c r="E9" s="249" t="s">
        <v>578</v>
      </c>
      <c r="F9" s="287" t="s">
        <v>579</v>
      </c>
      <c r="G9" s="249" t="s">
        <v>580</v>
      </c>
      <c r="H9" s="289" t="s">
        <v>581</v>
      </c>
      <c r="I9" s="290" t="s">
        <v>583</v>
      </c>
      <c r="J9" s="249" t="s">
        <v>582</v>
      </c>
    </row>
    <row r="10" spans="1:10" s="241" customFormat="1" ht="54" x14ac:dyDescent="0.25">
      <c r="A10" s="390">
        <v>2</v>
      </c>
      <c r="B10" s="239" t="s">
        <v>415</v>
      </c>
      <c r="C10" s="240" t="s">
        <v>133</v>
      </c>
      <c r="D10" s="279">
        <f>SUM($J$10:$J$13)</f>
        <v>25.403336000000007</v>
      </c>
      <c r="E10" s="281" t="s">
        <v>132</v>
      </c>
      <c r="F10" s="239" t="s">
        <v>132</v>
      </c>
      <c r="G10" s="240" t="s">
        <v>132</v>
      </c>
      <c r="H10" s="260" t="s">
        <v>132</v>
      </c>
      <c r="I10" s="242" t="s">
        <v>132</v>
      </c>
      <c r="J10" s="282" t="s">
        <v>132</v>
      </c>
    </row>
    <row r="11" spans="1:10" s="241" customFormat="1" ht="54" x14ac:dyDescent="0.25">
      <c r="A11" s="391"/>
      <c r="B11" s="239" t="s">
        <v>415</v>
      </c>
      <c r="C11" s="240" t="s">
        <v>133</v>
      </c>
      <c r="D11" s="279">
        <f t="shared" ref="D11:D13" si="2">SUM($J$10:$J$13)</f>
        <v>25.403336000000007</v>
      </c>
      <c r="E11" s="281">
        <v>2501</v>
      </c>
      <c r="F11" s="239" t="s">
        <v>412</v>
      </c>
      <c r="G11" s="240" t="s">
        <v>133</v>
      </c>
      <c r="H11" s="260" t="s">
        <v>297</v>
      </c>
      <c r="I11" s="242">
        <v>20.23</v>
      </c>
      <c r="J11" s="283">
        <f>I11*H11</f>
        <v>22.253000000000004</v>
      </c>
    </row>
    <row r="12" spans="1:10" s="241" customFormat="1" ht="54" x14ac:dyDescent="0.25">
      <c r="A12" s="391"/>
      <c r="B12" s="239" t="s">
        <v>415</v>
      </c>
      <c r="C12" s="240" t="s">
        <v>133</v>
      </c>
      <c r="D12" s="279">
        <f t="shared" si="2"/>
        <v>25.403336000000007</v>
      </c>
      <c r="E12" s="281" t="s">
        <v>192</v>
      </c>
      <c r="F12" s="239" t="s">
        <v>193</v>
      </c>
      <c r="G12" s="240" t="s">
        <v>136</v>
      </c>
      <c r="H12" s="260" t="s">
        <v>413</v>
      </c>
      <c r="I12" s="242" t="s">
        <v>414</v>
      </c>
      <c r="J12" s="283">
        <f>I12*H12</f>
        <v>1.4253119999999999</v>
      </c>
    </row>
    <row r="13" spans="1:10" s="241" customFormat="1" ht="54" x14ac:dyDescent="0.25">
      <c r="A13" s="392"/>
      <c r="B13" s="239" t="s">
        <v>415</v>
      </c>
      <c r="C13" s="240" t="s">
        <v>133</v>
      </c>
      <c r="D13" s="279">
        <f t="shared" si="2"/>
        <v>25.403336000000007</v>
      </c>
      <c r="E13" s="281" t="s">
        <v>195</v>
      </c>
      <c r="F13" s="239" t="s">
        <v>196</v>
      </c>
      <c r="G13" s="240" t="s">
        <v>136</v>
      </c>
      <c r="H13" s="260" t="s">
        <v>413</v>
      </c>
      <c r="I13" s="242" t="s">
        <v>197</v>
      </c>
      <c r="J13" s="283">
        <f>I13*H13</f>
        <v>1.7250240000000001</v>
      </c>
    </row>
    <row r="14" spans="1:10" x14ac:dyDescent="0.25">
      <c r="H14" s="262"/>
      <c r="I14" s="63"/>
    </row>
    <row r="15" spans="1:10" s="106" customFormat="1" x14ac:dyDescent="0.25">
      <c r="A15" s="249" t="s">
        <v>574</v>
      </c>
      <c r="B15" s="287" t="s">
        <v>575</v>
      </c>
      <c r="C15" s="249" t="s">
        <v>577</v>
      </c>
      <c r="D15" s="249" t="s">
        <v>576</v>
      </c>
      <c r="E15" s="249" t="s">
        <v>578</v>
      </c>
      <c r="F15" s="287" t="s">
        <v>579</v>
      </c>
      <c r="G15" s="249" t="s">
        <v>580</v>
      </c>
      <c r="H15" s="289" t="s">
        <v>581</v>
      </c>
      <c r="I15" s="290" t="s">
        <v>583</v>
      </c>
      <c r="J15" s="249" t="s">
        <v>582</v>
      </c>
    </row>
    <row r="16" spans="1:10" ht="27" x14ac:dyDescent="0.25">
      <c r="A16" s="390">
        <v>3</v>
      </c>
      <c r="B16" s="166" t="s">
        <v>407</v>
      </c>
      <c r="C16" s="167" t="s">
        <v>135</v>
      </c>
      <c r="D16" s="168">
        <f>SUM($J$17:$J$22)</f>
        <v>51.622100000000003</v>
      </c>
      <c r="E16" s="167" t="s">
        <v>132</v>
      </c>
      <c r="F16" s="166" t="s">
        <v>132</v>
      </c>
      <c r="G16" s="167" t="s">
        <v>132</v>
      </c>
      <c r="H16" s="263" t="s">
        <v>132</v>
      </c>
      <c r="I16" s="170" t="s">
        <v>132</v>
      </c>
      <c r="J16" s="169" t="s">
        <v>132</v>
      </c>
    </row>
    <row r="17" spans="1:10" ht="27" x14ac:dyDescent="0.25">
      <c r="A17" s="391"/>
      <c r="B17" s="166" t="s">
        <v>407</v>
      </c>
      <c r="C17" s="167" t="s">
        <v>135</v>
      </c>
      <c r="D17" s="168">
        <f t="shared" ref="D17:D22" si="3">SUM($J$17:$J$22)</f>
        <v>51.622100000000003</v>
      </c>
      <c r="E17" s="167" t="s">
        <v>395</v>
      </c>
      <c r="F17" s="166" t="s">
        <v>396</v>
      </c>
      <c r="G17" s="167" t="s">
        <v>135</v>
      </c>
      <c r="H17" s="263" t="s">
        <v>397</v>
      </c>
      <c r="I17" s="170" t="s">
        <v>398</v>
      </c>
      <c r="J17" s="283">
        <f t="shared" ref="J17:J22" si="4">I17*H17</f>
        <v>5.4080699999999995</v>
      </c>
    </row>
    <row r="18" spans="1:10" ht="27" x14ac:dyDescent="0.25">
      <c r="A18" s="391"/>
      <c r="B18" s="166" t="s">
        <v>407</v>
      </c>
      <c r="C18" s="167" t="s">
        <v>135</v>
      </c>
      <c r="D18" s="168">
        <f t="shared" si="3"/>
        <v>51.622100000000003</v>
      </c>
      <c r="E18" s="167" t="s">
        <v>394</v>
      </c>
      <c r="F18" s="166" t="s">
        <v>408</v>
      </c>
      <c r="G18" s="167" t="s">
        <v>135</v>
      </c>
      <c r="H18" s="263" t="s">
        <v>144</v>
      </c>
      <c r="I18" s="170">
        <v>27.72</v>
      </c>
      <c r="J18" s="283">
        <f t="shared" si="4"/>
        <v>27.72</v>
      </c>
    </row>
    <row r="19" spans="1:10" ht="27" x14ac:dyDescent="0.25">
      <c r="A19" s="391"/>
      <c r="B19" s="166" t="s">
        <v>407</v>
      </c>
      <c r="C19" s="167" t="s">
        <v>135</v>
      </c>
      <c r="D19" s="168">
        <f t="shared" si="3"/>
        <v>51.622100000000003</v>
      </c>
      <c r="E19" s="167" t="s">
        <v>399</v>
      </c>
      <c r="F19" s="166" t="s">
        <v>400</v>
      </c>
      <c r="G19" s="167" t="s">
        <v>135</v>
      </c>
      <c r="H19" s="263" t="s">
        <v>401</v>
      </c>
      <c r="I19" s="170" t="s">
        <v>402</v>
      </c>
      <c r="J19" s="283">
        <f t="shared" si="4"/>
        <v>7.7669999999999995</v>
      </c>
    </row>
    <row r="20" spans="1:10" ht="27" x14ac:dyDescent="0.25">
      <c r="A20" s="391"/>
      <c r="B20" s="166" t="s">
        <v>407</v>
      </c>
      <c r="C20" s="167" t="s">
        <v>135</v>
      </c>
      <c r="D20" s="168">
        <f t="shared" si="3"/>
        <v>51.622100000000003</v>
      </c>
      <c r="E20" s="167" t="s">
        <v>403</v>
      </c>
      <c r="F20" s="166" t="s">
        <v>404</v>
      </c>
      <c r="G20" s="167" t="s">
        <v>135</v>
      </c>
      <c r="H20" s="263" t="s">
        <v>405</v>
      </c>
      <c r="I20" s="170" t="s">
        <v>406</v>
      </c>
      <c r="J20" s="283">
        <f t="shared" si="4"/>
        <v>0.10738</v>
      </c>
    </row>
    <row r="21" spans="1:10" ht="27" x14ac:dyDescent="0.25">
      <c r="A21" s="391"/>
      <c r="B21" s="166" t="s">
        <v>407</v>
      </c>
      <c r="C21" s="167" t="s">
        <v>135</v>
      </c>
      <c r="D21" s="168">
        <f t="shared" si="3"/>
        <v>51.622100000000003</v>
      </c>
      <c r="E21" s="167" t="s">
        <v>158</v>
      </c>
      <c r="F21" s="166" t="s">
        <v>159</v>
      </c>
      <c r="G21" s="167" t="s">
        <v>136</v>
      </c>
      <c r="H21" s="263" t="s">
        <v>209</v>
      </c>
      <c r="I21" s="170" t="s">
        <v>160</v>
      </c>
      <c r="J21" s="283">
        <f t="shared" si="4"/>
        <v>4.7939999999999996</v>
      </c>
    </row>
    <row r="22" spans="1:10" ht="27" x14ac:dyDescent="0.25">
      <c r="A22" s="392"/>
      <c r="B22" s="166" t="s">
        <v>407</v>
      </c>
      <c r="C22" s="167" t="s">
        <v>135</v>
      </c>
      <c r="D22" s="168">
        <f t="shared" si="3"/>
        <v>51.622100000000003</v>
      </c>
      <c r="E22" s="167" t="s">
        <v>152</v>
      </c>
      <c r="F22" s="166" t="s">
        <v>153</v>
      </c>
      <c r="G22" s="167" t="s">
        <v>136</v>
      </c>
      <c r="H22" s="263" t="s">
        <v>209</v>
      </c>
      <c r="I22" s="170" t="s">
        <v>154</v>
      </c>
      <c r="J22" s="283">
        <f t="shared" si="4"/>
        <v>5.8256499999999996</v>
      </c>
    </row>
    <row r="23" spans="1:10" x14ac:dyDescent="0.25">
      <c r="A23" s="231" t="s">
        <v>409</v>
      </c>
      <c r="B23" s="172"/>
      <c r="C23" s="172"/>
      <c r="D23" s="172"/>
      <c r="E23" s="172"/>
      <c r="F23" s="172"/>
      <c r="G23" s="172"/>
      <c r="H23" s="264"/>
      <c r="I23" s="250"/>
      <c r="J23" s="173"/>
    </row>
    <row r="24" spans="1:10" x14ac:dyDescent="0.25">
      <c r="A24" s="232"/>
      <c r="B24" s="174"/>
      <c r="C24" s="174"/>
      <c r="D24" s="174"/>
      <c r="E24" s="174"/>
      <c r="F24" s="174"/>
      <c r="G24" s="174"/>
      <c r="H24" s="265"/>
      <c r="I24" s="251"/>
      <c r="J24" s="175"/>
    </row>
    <row r="25" spans="1:10" x14ac:dyDescent="0.25">
      <c r="H25" s="262"/>
      <c r="I25" s="63"/>
    </row>
    <row r="26" spans="1:10" s="106" customFormat="1" x14ac:dyDescent="0.25">
      <c r="A26" s="249" t="s">
        <v>574</v>
      </c>
      <c r="B26" s="287" t="s">
        <v>575</v>
      </c>
      <c r="C26" s="249" t="s">
        <v>577</v>
      </c>
      <c r="D26" s="249" t="s">
        <v>576</v>
      </c>
      <c r="E26" s="249" t="s">
        <v>578</v>
      </c>
      <c r="F26" s="287" t="s">
        <v>579</v>
      </c>
      <c r="G26" s="249" t="s">
        <v>580</v>
      </c>
      <c r="H26" s="289" t="s">
        <v>581</v>
      </c>
      <c r="I26" s="290" t="s">
        <v>583</v>
      </c>
      <c r="J26" s="249" t="s">
        <v>582</v>
      </c>
    </row>
    <row r="27" spans="1:10" x14ac:dyDescent="0.25">
      <c r="A27" s="400">
        <v>4</v>
      </c>
      <c r="B27" s="167" t="s">
        <v>369</v>
      </c>
      <c r="C27" s="167" t="s">
        <v>135</v>
      </c>
      <c r="D27" s="168">
        <f>SUM($J$28:$J$32)</f>
        <v>18.416499999999999</v>
      </c>
      <c r="E27" s="167" t="s">
        <v>132</v>
      </c>
      <c r="F27" s="167" t="s">
        <v>132</v>
      </c>
      <c r="G27" s="167" t="s">
        <v>132</v>
      </c>
      <c r="H27" s="263" t="s">
        <v>132</v>
      </c>
      <c r="I27" s="170" t="s">
        <v>132</v>
      </c>
      <c r="J27" s="169" t="s">
        <v>132</v>
      </c>
    </row>
    <row r="28" spans="1:10" x14ac:dyDescent="0.25">
      <c r="A28" s="400"/>
      <c r="B28" s="167" t="s">
        <v>369</v>
      </c>
      <c r="C28" s="167" t="s">
        <v>135</v>
      </c>
      <c r="D28" s="168">
        <f t="shared" ref="D28:D32" si="5">SUM($J$28:$J$32)</f>
        <v>18.416499999999999</v>
      </c>
      <c r="E28" s="167">
        <v>297</v>
      </c>
      <c r="F28" s="167" t="s">
        <v>370</v>
      </c>
      <c r="G28" s="167" t="s">
        <v>135</v>
      </c>
      <c r="H28" s="263" t="s">
        <v>144</v>
      </c>
      <c r="I28" s="170">
        <v>2.12</v>
      </c>
      <c r="J28" s="283">
        <f>I28*H28</f>
        <v>2.12</v>
      </c>
    </row>
    <row r="29" spans="1:10" x14ac:dyDescent="0.25">
      <c r="A29" s="400"/>
      <c r="B29" s="167" t="s">
        <v>369</v>
      </c>
      <c r="C29" s="167" t="s">
        <v>135</v>
      </c>
      <c r="D29" s="168">
        <f t="shared" si="5"/>
        <v>18.416499999999999</v>
      </c>
      <c r="E29" s="167">
        <v>20044</v>
      </c>
      <c r="F29" s="167" t="s">
        <v>369</v>
      </c>
      <c r="G29" s="167" t="s">
        <v>135</v>
      </c>
      <c r="H29" s="263" t="s">
        <v>144</v>
      </c>
      <c r="I29" s="170">
        <v>12.19</v>
      </c>
      <c r="J29" s="283">
        <f>I29*H29</f>
        <v>12.19</v>
      </c>
    </row>
    <row r="30" spans="1:10" x14ac:dyDescent="0.25">
      <c r="A30" s="400"/>
      <c r="B30" s="167" t="s">
        <v>369</v>
      </c>
      <c r="C30" s="167" t="s">
        <v>135</v>
      </c>
      <c r="D30" s="168">
        <f t="shared" si="5"/>
        <v>18.416499999999999</v>
      </c>
      <c r="E30" s="167" t="s">
        <v>365</v>
      </c>
      <c r="F30" s="167" t="s">
        <v>366</v>
      </c>
      <c r="G30" s="167" t="s">
        <v>135</v>
      </c>
      <c r="H30" s="263" t="s">
        <v>230</v>
      </c>
      <c r="I30" s="170" t="s">
        <v>367</v>
      </c>
      <c r="J30" s="283">
        <f>I30*H30</f>
        <v>0.94320000000000004</v>
      </c>
    </row>
    <row r="31" spans="1:10" x14ac:dyDescent="0.25">
      <c r="A31" s="400"/>
      <c r="B31" s="167" t="s">
        <v>369</v>
      </c>
      <c r="C31" s="167" t="s">
        <v>135</v>
      </c>
      <c r="D31" s="168">
        <f t="shared" si="5"/>
        <v>18.416499999999999</v>
      </c>
      <c r="E31" s="167" t="s">
        <v>158</v>
      </c>
      <c r="F31" s="167" t="s">
        <v>159</v>
      </c>
      <c r="G31" s="167" t="s">
        <v>136</v>
      </c>
      <c r="H31" s="263" t="s">
        <v>368</v>
      </c>
      <c r="I31" s="170" t="s">
        <v>160</v>
      </c>
      <c r="J31" s="283">
        <f>I31*H31</f>
        <v>1.4279999999999999</v>
      </c>
    </row>
    <row r="32" spans="1:10" x14ac:dyDescent="0.25">
      <c r="A32" s="400"/>
      <c r="B32" s="167" t="s">
        <v>369</v>
      </c>
      <c r="C32" s="167" t="s">
        <v>135</v>
      </c>
      <c r="D32" s="168">
        <f t="shared" si="5"/>
        <v>18.416499999999999</v>
      </c>
      <c r="E32" s="167" t="s">
        <v>152</v>
      </c>
      <c r="F32" s="167" t="s">
        <v>153</v>
      </c>
      <c r="G32" s="167" t="s">
        <v>136</v>
      </c>
      <c r="H32" s="263" t="s">
        <v>368</v>
      </c>
      <c r="I32" s="170" t="s">
        <v>154</v>
      </c>
      <c r="J32" s="283">
        <f>I32*H32</f>
        <v>1.7353000000000001</v>
      </c>
    </row>
    <row r="33" spans="1:10" x14ac:dyDescent="0.25">
      <c r="H33" s="262"/>
      <c r="I33" s="63"/>
    </row>
    <row r="34" spans="1:10" s="106" customFormat="1" x14ac:dyDescent="0.25">
      <c r="A34" s="249" t="s">
        <v>574</v>
      </c>
      <c r="B34" s="287" t="s">
        <v>575</v>
      </c>
      <c r="C34" s="249" t="s">
        <v>577</v>
      </c>
      <c r="D34" s="249" t="s">
        <v>576</v>
      </c>
      <c r="E34" s="249" t="s">
        <v>578</v>
      </c>
      <c r="F34" s="287" t="s">
        <v>579</v>
      </c>
      <c r="G34" s="249" t="s">
        <v>580</v>
      </c>
      <c r="H34" s="289" t="s">
        <v>581</v>
      </c>
      <c r="I34" s="290" t="s">
        <v>583</v>
      </c>
      <c r="J34" s="249" t="s">
        <v>582</v>
      </c>
    </row>
    <row r="35" spans="1:10" x14ac:dyDescent="0.25">
      <c r="A35" s="399">
        <v>5</v>
      </c>
      <c r="B35" s="167" t="s">
        <v>363</v>
      </c>
      <c r="C35" s="167" t="s">
        <v>135</v>
      </c>
      <c r="D35" s="168">
        <f>SUM($J$36:$J$40)</f>
        <v>15.986500000000001</v>
      </c>
      <c r="E35" s="167" t="s">
        <v>132</v>
      </c>
      <c r="F35" s="167" t="s">
        <v>132</v>
      </c>
      <c r="G35" s="167" t="s">
        <v>132</v>
      </c>
      <c r="H35" s="263" t="s">
        <v>132</v>
      </c>
      <c r="I35" s="170" t="s">
        <v>132</v>
      </c>
      <c r="J35" s="169" t="s">
        <v>132</v>
      </c>
    </row>
    <row r="36" spans="1:10" x14ac:dyDescent="0.25">
      <c r="A36" s="399"/>
      <c r="B36" s="167" t="s">
        <v>363</v>
      </c>
      <c r="C36" s="167" t="s">
        <v>135</v>
      </c>
      <c r="D36" s="168">
        <f t="shared" ref="D36:D40" si="6">SUM($J$36:$J$40)</f>
        <v>15.986500000000001</v>
      </c>
      <c r="E36" s="167">
        <v>296</v>
      </c>
      <c r="F36" s="167" t="s">
        <v>364</v>
      </c>
      <c r="G36" s="167" t="s">
        <v>135</v>
      </c>
      <c r="H36" s="263" t="s">
        <v>144</v>
      </c>
      <c r="I36" s="170">
        <v>1.44</v>
      </c>
      <c r="J36" s="283">
        <f>I36*H36</f>
        <v>1.44</v>
      </c>
    </row>
    <row r="37" spans="1:10" x14ac:dyDescent="0.25">
      <c r="A37" s="399"/>
      <c r="B37" s="167" t="s">
        <v>363</v>
      </c>
      <c r="C37" s="167" t="s">
        <v>135</v>
      </c>
      <c r="D37" s="168">
        <f t="shared" si="6"/>
        <v>15.986500000000001</v>
      </c>
      <c r="E37" s="167">
        <v>20043</v>
      </c>
      <c r="F37" s="167" t="s">
        <v>363</v>
      </c>
      <c r="G37" s="167" t="s">
        <v>135</v>
      </c>
      <c r="H37" s="263" t="s">
        <v>144</v>
      </c>
      <c r="I37" s="170">
        <v>10.44</v>
      </c>
      <c r="J37" s="283">
        <f>I37*H37</f>
        <v>10.44</v>
      </c>
    </row>
    <row r="38" spans="1:10" x14ac:dyDescent="0.25">
      <c r="A38" s="399"/>
      <c r="B38" s="167" t="s">
        <v>363</v>
      </c>
      <c r="C38" s="167" t="s">
        <v>135</v>
      </c>
      <c r="D38" s="168">
        <f t="shared" si="6"/>
        <v>15.986500000000001</v>
      </c>
      <c r="E38" s="167" t="s">
        <v>365</v>
      </c>
      <c r="F38" s="167" t="s">
        <v>366</v>
      </c>
      <c r="G38" s="167" t="s">
        <v>135</v>
      </c>
      <c r="H38" s="263" t="s">
        <v>230</v>
      </c>
      <c r="I38" s="170" t="s">
        <v>367</v>
      </c>
      <c r="J38" s="283">
        <f>I38*H38</f>
        <v>0.94320000000000004</v>
      </c>
    </row>
    <row r="39" spans="1:10" x14ac:dyDescent="0.25">
      <c r="A39" s="399"/>
      <c r="B39" s="167" t="s">
        <v>363</v>
      </c>
      <c r="C39" s="167" t="s">
        <v>135</v>
      </c>
      <c r="D39" s="168">
        <f t="shared" si="6"/>
        <v>15.986500000000001</v>
      </c>
      <c r="E39" s="167" t="s">
        <v>158</v>
      </c>
      <c r="F39" s="167" t="s">
        <v>159</v>
      </c>
      <c r="G39" s="167" t="s">
        <v>136</v>
      </c>
      <c r="H39" s="263" t="s">
        <v>368</v>
      </c>
      <c r="I39" s="170" t="s">
        <v>160</v>
      </c>
      <c r="J39" s="283">
        <f>I39*H39</f>
        <v>1.4279999999999999</v>
      </c>
    </row>
    <row r="40" spans="1:10" x14ac:dyDescent="0.25">
      <c r="A40" s="399"/>
      <c r="B40" s="167" t="s">
        <v>363</v>
      </c>
      <c r="C40" s="167" t="s">
        <v>135</v>
      </c>
      <c r="D40" s="168">
        <f t="shared" si="6"/>
        <v>15.986500000000001</v>
      </c>
      <c r="E40" s="167" t="s">
        <v>152</v>
      </c>
      <c r="F40" s="167" t="s">
        <v>153</v>
      </c>
      <c r="G40" s="167" t="s">
        <v>136</v>
      </c>
      <c r="H40" s="263" t="s">
        <v>368</v>
      </c>
      <c r="I40" s="170" t="s">
        <v>154</v>
      </c>
      <c r="J40" s="283">
        <f>I40*H40</f>
        <v>1.7353000000000001</v>
      </c>
    </row>
    <row r="41" spans="1:10" x14ac:dyDescent="0.25">
      <c r="H41" s="262"/>
      <c r="I41" s="63"/>
    </row>
    <row r="42" spans="1:10" s="106" customFormat="1" x14ac:dyDescent="0.25">
      <c r="A42" s="249" t="s">
        <v>574</v>
      </c>
      <c r="B42" s="287" t="s">
        <v>575</v>
      </c>
      <c r="C42" s="249" t="s">
        <v>577</v>
      </c>
      <c r="D42" s="249" t="s">
        <v>576</v>
      </c>
      <c r="E42" s="249" t="s">
        <v>578</v>
      </c>
      <c r="F42" s="287" t="s">
        <v>579</v>
      </c>
      <c r="G42" s="249" t="s">
        <v>580</v>
      </c>
      <c r="H42" s="289" t="s">
        <v>581</v>
      </c>
      <c r="I42" s="290" t="s">
        <v>583</v>
      </c>
      <c r="J42" s="249" t="s">
        <v>582</v>
      </c>
    </row>
    <row r="43" spans="1:10" x14ac:dyDescent="0.25">
      <c r="A43" s="400">
        <v>6</v>
      </c>
      <c r="B43" s="180" t="s">
        <v>591</v>
      </c>
      <c r="C43" s="180" t="s">
        <v>135</v>
      </c>
      <c r="D43" s="168">
        <f>SUM($J$44:$J$47)</f>
        <v>139.820885</v>
      </c>
      <c r="E43" s="167" t="s">
        <v>132</v>
      </c>
      <c r="F43" s="181" t="s">
        <v>132</v>
      </c>
      <c r="G43" s="180" t="s">
        <v>132</v>
      </c>
      <c r="H43" s="266" t="s">
        <v>132</v>
      </c>
      <c r="I43" s="184" t="s">
        <v>132</v>
      </c>
      <c r="J43" s="169" t="s">
        <v>132</v>
      </c>
    </row>
    <row r="44" spans="1:10" x14ac:dyDescent="0.25">
      <c r="A44" s="400"/>
      <c r="B44" s="180" t="s">
        <v>591</v>
      </c>
      <c r="C44" s="180" t="s">
        <v>135</v>
      </c>
      <c r="D44" s="168">
        <f>SUM($J$44:$J$47)</f>
        <v>139.820885</v>
      </c>
      <c r="E44" s="167">
        <v>38194</v>
      </c>
      <c r="F44" s="181" t="s">
        <v>592</v>
      </c>
      <c r="G44" s="180" t="s">
        <v>135</v>
      </c>
      <c r="H44" s="266" t="s">
        <v>144</v>
      </c>
      <c r="I44" s="184">
        <v>8.9</v>
      </c>
      <c r="J44" s="283">
        <f>I44*H44</f>
        <v>8.9</v>
      </c>
    </row>
    <row r="45" spans="1:10" ht="27" x14ac:dyDescent="0.25">
      <c r="A45" s="400"/>
      <c r="B45" s="180" t="s">
        <v>591</v>
      </c>
      <c r="C45" s="180" t="s">
        <v>135</v>
      </c>
      <c r="D45" s="168">
        <f>SUM($J$44:$J$47)</f>
        <v>139.820885</v>
      </c>
      <c r="E45" s="167" t="s">
        <v>593</v>
      </c>
      <c r="F45" s="181" t="s">
        <v>594</v>
      </c>
      <c r="G45" s="180" t="s">
        <v>135</v>
      </c>
      <c r="H45" s="266" t="s">
        <v>144</v>
      </c>
      <c r="I45" s="184">
        <v>111.88</v>
      </c>
      <c r="J45" s="283">
        <f>I45*H45</f>
        <v>111.88</v>
      </c>
    </row>
    <row r="46" spans="1:10" x14ac:dyDescent="0.25">
      <c r="A46" s="400"/>
      <c r="B46" s="180" t="s">
        <v>591</v>
      </c>
      <c r="C46" s="180" t="s">
        <v>135</v>
      </c>
      <c r="D46" s="168">
        <f>SUM($J$44:$J$47)</f>
        <v>139.820885</v>
      </c>
      <c r="E46" s="167" t="s">
        <v>192</v>
      </c>
      <c r="F46" s="181" t="s">
        <v>193</v>
      </c>
      <c r="G46" s="180" t="s">
        <v>136</v>
      </c>
      <c r="H46" s="266" t="s">
        <v>595</v>
      </c>
      <c r="I46" s="184" t="s">
        <v>414</v>
      </c>
      <c r="J46" s="283">
        <f>I46*H46</f>
        <v>4.8761790000000005</v>
      </c>
    </row>
    <row r="47" spans="1:10" x14ac:dyDescent="0.25">
      <c r="A47" s="400"/>
      <c r="B47" s="180" t="s">
        <v>591</v>
      </c>
      <c r="C47" s="180" t="s">
        <v>135</v>
      </c>
      <c r="D47" s="168">
        <f>SUM($J$44:$J$47)</f>
        <v>139.820885</v>
      </c>
      <c r="E47" s="167" t="s">
        <v>195</v>
      </c>
      <c r="F47" s="181" t="s">
        <v>196</v>
      </c>
      <c r="G47" s="180" t="s">
        <v>136</v>
      </c>
      <c r="H47" s="266" t="s">
        <v>596</v>
      </c>
      <c r="I47" s="184" t="s">
        <v>197</v>
      </c>
      <c r="J47" s="283">
        <f>I47*H47</f>
        <v>14.164706000000001</v>
      </c>
    </row>
    <row r="48" spans="1:10" x14ac:dyDescent="0.25">
      <c r="H48" s="262"/>
      <c r="I48" s="63"/>
    </row>
    <row r="49" spans="1:10" s="106" customFormat="1" x14ac:dyDescent="0.25">
      <c r="A49" s="249" t="s">
        <v>574</v>
      </c>
      <c r="B49" s="287" t="s">
        <v>575</v>
      </c>
      <c r="C49" s="249" t="s">
        <v>577</v>
      </c>
      <c r="D49" s="249" t="s">
        <v>576</v>
      </c>
      <c r="E49" s="249" t="s">
        <v>578</v>
      </c>
      <c r="F49" s="287" t="s">
        <v>579</v>
      </c>
      <c r="G49" s="249" t="s">
        <v>580</v>
      </c>
      <c r="H49" s="289" t="s">
        <v>581</v>
      </c>
      <c r="I49" s="290" t="s">
        <v>583</v>
      </c>
      <c r="J49" s="249" t="s">
        <v>582</v>
      </c>
    </row>
    <row r="50" spans="1:10" x14ac:dyDescent="0.25">
      <c r="A50" s="393">
        <v>7</v>
      </c>
      <c r="B50" s="179" t="s">
        <v>164</v>
      </c>
      <c r="C50" s="179" t="s">
        <v>161</v>
      </c>
      <c r="D50" s="168">
        <f>SUM($J$51:$J$52)</f>
        <v>11.989000000000001</v>
      </c>
      <c r="E50" s="167" t="s">
        <v>132</v>
      </c>
      <c r="F50" s="181" t="s">
        <v>132</v>
      </c>
      <c r="G50" s="180" t="s">
        <v>132</v>
      </c>
      <c r="H50" s="266" t="s">
        <v>132</v>
      </c>
      <c r="I50" s="184" t="s">
        <v>132</v>
      </c>
      <c r="J50" s="169" t="s">
        <v>132</v>
      </c>
    </row>
    <row r="51" spans="1:10" ht="45" x14ac:dyDescent="0.25">
      <c r="A51" s="394"/>
      <c r="B51" s="179" t="s">
        <v>164</v>
      </c>
      <c r="C51" s="179" t="s">
        <v>161</v>
      </c>
      <c r="D51" s="168">
        <f>SUM($J$51:$J$52)</f>
        <v>11.989000000000001</v>
      </c>
      <c r="E51" s="281">
        <v>37539</v>
      </c>
      <c r="F51" s="182" t="s">
        <v>162</v>
      </c>
      <c r="G51" s="180" t="s">
        <v>135</v>
      </c>
      <c r="H51" s="266">
        <v>1</v>
      </c>
      <c r="I51" s="184">
        <v>11</v>
      </c>
      <c r="J51" s="283">
        <f>I51*H51</f>
        <v>11</v>
      </c>
    </row>
    <row r="52" spans="1:10" x14ac:dyDescent="0.25">
      <c r="A52" s="395"/>
      <c r="B52" s="179" t="s">
        <v>164</v>
      </c>
      <c r="C52" s="179" t="s">
        <v>161</v>
      </c>
      <c r="D52" s="168">
        <f>SUM($J$51:$J$52)</f>
        <v>11.989000000000001</v>
      </c>
      <c r="E52" s="167" t="s">
        <v>137</v>
      </c>
      <c r="F52" s="181" t="s">
        <v>138</v>
      </c>
      <c r="G52" s="180" t="s">
        <v>136</v>
      </c>
      <c r="H52" s="266">
        <v>0.05</v>
      </c>
      <c r="I52" s="184">
        <v>19.78</v>
      </c>
      <c r="J52" s="283">
        <f>I52*H52</f>
        <v>0.9890000000000001</v>
      </c>
    </row>
    <row r="53" spans="1:10" x14ac:dyDescent="0.25">
      <c r="H53" s="262"/>
      <c r="I53" s="63"/>
    </row>
    <row r="54" spans="1:10" s="106" customFormat="1" x14ac:dyDescent="0.25">
      <c r="A54" s="249" t="s">
        <v>574</v>
      </c>
      <c r="B54" s="287" t="s">
        <v>575</v>
      </c>
      <c r="C54" s="249" t="s">
        <v>577</v>
      </c>
      <c r="D54" s="249" t="s">
        <v>576</v>
      </c>
      <c r="E54" s="249" t="s">
        <v>578</v>
      </c>
      <c r="F54" s="287" t="s">
        <v>579</v>
      </c>
      <c r="G54" s="249" t="s">
        <v>580</v>
      </c>
      <c r="H54" s="289" t="s">
        <v>581</v>
      </c>
      <c r="I54" s="290" t="s">
        <v>583</v>
      </c>
      <c r="J54" s="249" t="s">
        <v>582</v>
      </c>
    </row>
    <row r="55" spans="1:10" x14ac:dyDescent="0.25">
      <c r="A55" s="401">
        <v>8</v>
      </c>
      <c r="B55" s="179" t="s">
        <v>294</v>
      </c>
      <c r="C55" s="179" t="s">
        <v>161</v>
      </c>
      <c r="D55" s="168">
        <f>SUM($J$56:$J$57)</f>
        <v>7.5590000000000002</v>
      </c>
      <c r="E55" s="167" t="s">
        <v>132</v>
      </c>
      <c r="F55" s="181" t="s">
        <v>132</v>
      </c>
      <c r="G55" s="180" t="s">
        <v>132</v>
      </c>
      <c r="H55" s="266" t="s">
        <v>132</v>
      </c>
      <c r="I55" s="184" t="s">
        <v>132</v>
      </c>
      <c r="J55" s="169" t="s">
        <v>132</v>
      </c>
    </row>
    <row r="56" spans="1:10" ht="30" x14ac:dyDescent="0.25">
      <c r="A56" s="401"/>
      <c r="B56" s="179" t="s">
        <v>294</v>
      </c>
      <c r="C56" s="179" t="s">
        <v>161</v>
      </c>
      <c r="D56" s="168">
        <f>SUM($J$56:$J$57)</f>
        <v>7.5590000000000002</v>
      </c>
      <c r="E56" s="167">
        <v>37557</v>
      </c>
      <c r="F56" s="182" t="s">
        <v>294</v>
      </c>
      <c r="G56" s="180" t="s">
        <v>163</v>
      </c>
      <c r="H56" s="266">
        <v>1</v>
      </c>
      <c r="I56" s="184">
        <v>6.57</v>
      </c>
      <c r="J56" s="283">
        <f>I56*H56</f>
        <v>6.57</v>
      </c>
    </row>
    <row r="57" spans="1:10" x14ac:dyDescent="0.25">
      <c r="A57" s="401"/>
      <c r="B57" s="179" t="s">
        <v>294</v>
      </c>
      <c r="C57" s="179" t="s">
        <v>161</v>
      </c>
      <c r="D57" s="168">
        <f>SUM($J$56:$J$57)</f>
        <v>7.5590000000000002</v>
      </c>
      <c r="E57" s="167" t="s">
        <v>137</v>
      </c>
      <c r="F57" s="181" t="s">
        <v>138</v>
      </c>
      <c r="G57" s="180" t="s">
        <v>136</v>
      </c>
      <c r="H57" s="266">
        <v>0.05</v>
      </c>
      <c r="I57" s="184">
        <v>19.78</v>
      </c>
      <c r="J57" s="283">
        <f>I57*H57</f>
        <v>0.9890000000000001</v>
      </c>
    </row>
    <row r="58" spans="1:10" x14ac:dyDescent="0.25">
      <c r="H58" s="262"/>
      <c r="I58" s="63"/>
    </row>
    <row r="59" spans="1:10" s="106" customFormat="1" x14ac:dyDescent="0.25">
      <c r="A59" s="249" t="s">
        <v>574</v>
      </c>
      <c r="B59" s="287" t="s">
        <v>575</v>
      </c>
      <c r="C59" s="249" t="s">
        <v>577</v>
      </c>
      <c r="D59" s="249" t="s">
        <v>576</v>
      </c>
      <c r="E59" s="249" t="s">
        <v>578</v>
      </c>
      <c r="F59" s="287" t="s">
        <v>579</v>
      </c>
      <c r="G59" s="249" t="s">
        <v>580</v>
      </c>
      <c r="H59" s="289" t="s">
        <v>581</v>
      </c>
      <c r="I59" s="290" t="s">
        <v>583</v>
      </c>
      <c r="J59" s="249" t="s">
        <v>582</v>
      </c>
    </row>
    <row r="60" spans="1:10" x14ac:dyDescent="0.25">
      <c r="A60" s="390">
        <v>9</v>
      </c>
      <c r="B60" s="187" t="s">
        <v>253</v>
      </c>
      <c r="C60" s="180" t="s">
        <v>135</v>
      </c>
      <c r="D60" s="168">
        <f>SUM($J$61:$J$64)</f>
        <v>135.3671093333333</v>
      </c>
      <c r="E60" s="167" t="s">
        <v>132</v>
      </c>
      <c r="F60" s="180" t="s">
        <v>132</v>
      </c>
      <c r="G60" s="180" t="s">
        <v>132</v>
      </c>
      <c r="H60" s="266" t="s">
        <v>132</v>
      </c>
      <c r="I60" s="184" t="s">
        <v>132</v>
      </c>
      <c r="J60" s="169" t="s">
        <v>132</v>
      </c>
    </row>
    <row r="61" spans="1:10" x14ac:dyDescent="0.25">
      <c r="A61" s="391"/>
      <c r="B61" s="187" t="s">
        <v>254</v>
      </c>
      <c r="C61" s="180" t="s">
        <v>135</v>
      </c>
      <c r="D61" s="168">
        <f>SUM($J$61:$J$64)</f>
        <v>135.3671093333333</v>
      </c>
      <c r="E61" s="167" t="s">
        <v>188</v>
      </c>
      <c r="F61" s="180" t="s">
        <v>189</v>
      </c>
      <c r="G61" s="180" t="s">
        <v>135</v>
      </c>
      <c r="H61" s="266" t="s">
        <v>190</v>
      </c>
      <c r="I61" s="184" t="s">
        <v>191</v>
      </c>
      <c r="J61" s="283">
        <f>I61*H61</f>
        <v>5.16</v>
      </c>
    </row>
    <row r="62" spans="1:10" x14ac:dyDescent="0.25">
      <c r="A62" s="391"/>
      <c r="B62" s="187" t="s">
        <v>255</v>
      </c>
      <c r="C62" s="180" t="s">
        <v>135</v>
      </c>
      <c r="D62" s="168">
        <f>SUM($J$61:$J$64)</f>
        <v>135.3671093333333</v>
      </c>
      <c r="E62" s="167"/>
      <c r="F62" s="180" t="s">
        <v>258</v>
      </c>
      <c r="G62" s="180" t="s">
        <v>135</v>
      </c>
      <c r="H62" s="266">
        <v>1</v>
      </c>
      <c r="I62" s="184">
        <f>(109.9+97.88+103)/3</f>
        <v>103.59333333333332</v>
      </c>
      <c r="J62" s="283">
        <f>I62*H62</f>
        <v>103.59333333333332</v>
      </c>
    </row>
    <row r="63" spans="1:10" x14ac:dyDescent="0.25">
      <c r="A63" s="391"/>
      <c r="B63" s="187" t="s">
        <v>256</v>
      </c>
      <c r="C63" s="180" t="s">
        <v>135</v>
      </c>
      <c r="D63" s="168">
        <f>SUM($J$61:$J$64)</f>
        <v>135.3671093333333</v>
      </c>
      <c r="E63" s="167" t="s">
        <v>192</v>
      </c>
      <c r="F63" s="180" t="s">
        <v>193</v>
      </c>
      <c r="G63" s="180" t="s">
        <v>136</v>
      </c>
      <c r="H63" s="266" t="s">
        <v>194</v>
      </c>
      <c r="I63" s="184">
        <v>21.21</v>
      </c>
      <c r="J63" s="283">
        <f>I63*H63</f>
        <v>12.040917</v>
      </c>
    </row>
    <row r="64" spans="1:10" x14ac:dyDescent="0.25">
      <c r="A64" s="391"/>
      <c r="B64" s="187" t="s">
        <v>257</v>
      </c>
      <c r="C64" s="180" t="s">
        <v>135</v>
      </c>
      <c r="D64" s="168">
        <f>SUM($J$61:$J$64)</f>
        <v>135.3671093333333</v>
      </c>
      <c r="E64" s="167" t="s">
        <v>195</v>
      </c>
      <c r="F64" s="180" t="s">
        <v>196</v>
      </c>
      <c r="G64" s="180" t="s">
        <v>136</v>
      </c>
      <c r="H64" s="266" t="s">
        <v>194</v>
      </c>
      <c r="I64" s="184" t="s">
        <v>197</v>
      </c>
      <c r="J64" s="283">
        <f>I64*H64</f>
        <v>14.572859000000001</v>
      </c>
    </row>
    <row r="65" spans="1:11" ht="67.5" customHeight="1" x14ac:dyDescent="0.25">
      <c r="A65" s="391"/>
      <c r="B65" s="402" t="s">
        <v>259</v>
      </c>
      <c r="C65" s="402"/>
      <c r="D65" s="402"/>
      <c r="E65" s="402"/>
      <c r="F65" s="402"/>
      <c r="G65" s="237"/>
      <c r="H65" s="267"/>
      <c r="I65" s="252"/>
      <c r="J65" s="284"/>
    </row>
    <row r="66" spans="1:11" ht="67.5" customHeight="1" x14ac:dyDescent="0.25">
      <c r="A66" s="391"/>
      <c r="B66" s="403" t="s">
        <v>260</v>
      </c>
      <c r="C66" s="403"/>
      <c r="D66" s="403"/>
      <c r="E66" s="403"/>
      <c r="F66" s="403"/>
      <c r="G66" s="238"/>
      <c r="H66" s="268"/>
      <c r="I66" s="253"/>
      <c r="J66" s="285"/>
    </row>
    <row r="67" spans="1:11" ht="81" customHeight="1" x14ac:dyDescent="0.25">
      <c r="A67" s="392"/>
      <c r="B67" s="404" t="s">
        <v>261</v>
      </c>
      <c r="C67" s="404"/>
      <c r="D67" s="404"/>
      <c r="E67" s="404"/>
      <c r="F67" s="404"/>
      <c r="G67" s="185"/>
      <c r="H67" s="269"/>
      <c r="I67" s="254"/>
      <c r="J67" s="186"/>
    </row>
    <row r="68" spans="1:11" x14ac:dyDescent="0.25">
      <c r="H68" s="262"/>
      <c r="I68" s="63"/>
    </row>
    <row r="69" spans="1:11" s="106" customFormat="1" x14ac:dyDescent="0.25">
      <c r="A69" s="249" t="s">
        <v>574</v>
      </c>
      <c r="B69" s="287" t="s">
        <v>575</v>
      </c>
      <c r="C69" s="249" t="s">
        <v>577</v>
      </c>
      <c r="D69" s="249" t="s">
        <v>576</v>
      </c>
      <c r="E69" s="249" t="s">
        <v>578</v>
      </c>
      <c r="F69" s="287" t="s">
        <v>579</v>
      </c>
      <c r="G69" s="249" t="s">
        <v>580</v>
      </c>
      <c r="H69" s="289" t="s">
        <v>581</v>
      </c>
      <c r="I69" s="290" t="s">
        <v>583</v>
      </c>
      <c r="J69" s="249" t="s">
        <v>582</v>
      </c>
    </row>
    <row r="70" spans="1:11" x14ac:dyDescent="0.25">
      <c r="A70" s="390">
        <v>10</v>
      </c>
      <c r="B70" s="180" t="s">
        <v>212</v>
      </c>
      <c r="C70" s="180" t="s">
        <v>135</v>
      </c>
      <c r="D70" s="168">
        <f>SUM($J$71:$J$74)</f>
        <v>70.046862000000004</v>
      </c>
      <c r="E70" s="167" t="s">
        <v>132</v>
      </c>
      <c r="F70" s="181" t="s">
        <v>132</v>
      </c>
      <c r="G70" s="180" t="s">
        <v>132</v>
      </c>
      <c r="H70" s="266" t="s">
        <v>132</v>
      </c>
      <c r="I70" s="184" t="s">
        <v>132</v>
      </c>
      <c r="J70" s="169" t="s">
        <v>132</v>
      </c>
    </row>
    <row r="71" spans="1:11" ht="27" x14ac:dyDescent="0.25">
      <c r="A71" s="391"/>
      <c r="B71" s="180" t="s">
        <v>212</v>
      </c>
      <c r="C71" s="180" t="s">
        <v>135</v>
      </c>
      <c r="D71" s="168">
        <f>SUM($J$71:$J$74)</f>
        <v>70.046862000000004</v>
      </c>
      <c r="E71" s="167">
        <v>34641</v>
      </c>
      <c r="F71" s="181" t="s">
        <v>226</v>
      </c>
      <c r="G71" s="180" t="s">
        <v>135</v>
      </c>
      <c r="H71" s="266" t="s">
        <v>144</v>
      </c>
      <c r="I71" s="184">
        <v>59.45</v>
      </c>
      <c r="J71" s="283">
        <f>I71*H71</f>
        <v>59.45</v>
      </c>
    </row>
    <row r="72" spans="1:11" x14ac:dyDescent="0.25">
      <c r="A72" s="391"/>
      <c r="B72" s="180" t="s">
        <v>212</v>
      </c>
      <c r="C72" s="180" t="s">
        <v>135</v>
      </c>
      <c r="D72" s="168">
        <f>SUM($J$71:$J$74)</f>
        <v>70.046862000000004</v>
      </c>
      <c r="E72" s="167" t="s">
        <v>141</v>
      </c>
      <c r="F72" s="181" t="s">
        <v>142</v>
      </c>
      <c r="G72" s="180" t="s">
        <v>136</v>
      </c>
      <c r="H72" s="266" t="s">
        <v>213</v>
      </c>
      <c r="I72" s="184" t="s">
        <v>143</v>
      </c>
      <c r="J72" s="283">
        <f>I72*H72</f>
        <v>4.3019129999999999</v>
      </c>
    </row>
    <row r="73" spans="1:11" x14ac:dyDescent="0.25">
      <c r="A73" s="391"/>
      <c r="B73" s="180" t="s">
        <v>212</v>
      </c>
      <c r="C73" s="180" t="s">
        <v>135</v>
      </c>
      <c r="D73" s="168">
        <f>SUM($J$71:$J$74)</f>
        <v>70.046862000000004</v>
      </c>
      <c r="E73" s="167" t="s">
        <v>137</v>
      </c>
      <c r="F73" s="181" t="s">
        <v>138</v>
      </c>
      <c r="G73" s="180" t="s">
        <v>136</v>
      </c>
      <c r="H73" s="266" t="s">
        <v>213</v>
      </c>
      <c r="I73" s="184" t="s">
        <v>139</v>
      </c>
      <c r="J73" s="283">
        <f>I73*H73</f>
        <v>3.3487540000000005</v>
      </c>
    </row>
    <row r="74" spans="1:11" ht="27" x14ac:dyDescent="0.25">
      <c r="A74" s="392"/>
      <c r="B74" s="180" t="s">
        <v>212</v>
      </c>
      <c r="C74" s="180" t="s">
        <v>135</v>
      </c>
      <c r="D74" s="168">
        <f>SUM($J$71:$J$74)</f>
        <v>70.046862000000004</v>
      </c>
      <c r="E74" s="167" t="s">
        <v>214</v>
      </c>
      <c r="F74" s="181" t="s">
        <v>215</v>
      </c>
      <c r="G74" s="180" t="s">
        <v>146</v>
      </c>
      <c r="H74" s="266" t="s">
        <v>216</v>
      </c>
      <c r="I74" s="184">
        <v>208.95</v>
      </c>
      <c r="J74" s="283">
        <f>I74*H74</f>
        <v>2.9461949999999999</v>
      </c>
    </row>
    <row r="75" spans="1:11" x14ac:dyDescent="0.25">
      <c r="H75" s="262"/>
      <c r="I75" s="63"/>
    </row>
    <row r="76" spans="1:11" s="106" customFormat="1" x14ac:dyDescent="0.25">
      <c r="A76" s="249" t="s">
        <v>574</v>
      </c>
      <c r="B76" s="287" t="s">
        <v>575</v>
      </c>
      <c r="C76" s="249" t="s">
        <v>577</v>
      </c>
      <c r="D76" s="249" t="s">
        <v>576</v>
      </c>
      <c r="E76" s="249" t="s">
        <v>578</v>
      </c>
      <c r="F76" s="287" t="s">
        <v>579</v>
      </c>
      <c r="G76" s="249" t="s">
        <v>580</v>
      </c>
      <c r="H76" s="289" t="s">
        <v>581</v>
      </c>
      <c r="I76" s="290" t="s">
        <v>583</v>
      </c>
      <c r="J76" s="249" t="s">
        <v>582</v>
      </c>
    </row>
    <row r="77" spans="1:11" x14ac:dyDescent="0.25">
      <c r="A77" s="390">
        <v>11</v>
      </c>
      <c r="B77" s="180" t="s">
        <v>291</v>
      </c>
      <c r="C77" s="180" t="s">
        <v>133</v>
      </c>
      <c r="D77" s="168">
        <f t="shared" ref="D77:D82" si="7">SUM($J$78:$J$82)</f>
        <v>80.756394</v>
      </c>
      <c r="E77" s="167" t="s">
        <v>132</v>
      </c>
      <c r="F77" s="180" t="s">
        <v>132</v>
      </c>
      <c r="G77" s="180" t="s">
        <v>132</v>
      </c>
      <c r="H77" s="266" t="s">
        <v>132</v>
      </c>
      <c r="I77" s="183" t="s">
        <v>132</v>
      </c>
      <c r="J77" s="169" t="s">
        <v>132</v>
      </c>
      <c r="K77" s="236" t="s">
        <v>132</v>
      </c>
    </row>
    <row r="78" spans="1:11" x14ac:dyDescent="0.25">
      <c r="A78" s="391"/>
      <c r="B78" s="180" t="s">
        <v>291</v>
      </c>
      <c r="C78" s="180" t="s">
        <v>133</v>
      </c>
      <c r="D78" s="168">
        <f t="shared" si="7"/>
        <v>80.756394</v>
      </c>
      <c r="E78" s="167" t="s">
        <v>243</v>
      </c>
      <c r="F78" s="180" t="s">
        <v>623</v>
      </c>
      <c r="G78" s="180" t="s">
        <v>133</v>
      </c>
      <c r="H78" s="266" t="s">
        <v>217</v>
      </c>
      <c r="I78" s="184">
        <f>181/3</f>
        <v>60.333333333333336</v>
      </c>
      <c r="J78" s="283">
        <f>I78*H78</f>
        <v>63.350000000000009</v>
      </c>
    </row>
    <row r="79" spans="1:11" x14ac:dyDescent="0.25">
      <c r="A79" s="391"/>
      <c r="B79" s="180" t="s">
        <v>291</v>
      </c>
      <c r="C79" s="180" t="s">
        <v>133</v>
      </c>
      <c r="D79" s="168">
        <f t="shared" si="7"/>
        <v>80.756394</v>
      </c>
      <c r="E79" s="167" t="s">
        <v>192</v>
      </c>
      <c r="F79" s="180" t="s">
        <v>193</v>
      </c>
      <c r="G79" s="180" t="s">
        <v>136</v>
      </c>
      <c r="H79" s="266" t="s">
        <v>288</v>
      </c>
      <c r="I79" s="184">
        <v>21.21</v>
      </c>
      <c r="J79" s="283">
        <f>I79*H79</f>
        <v>4.5877230000000004</v>
      </c>
    </row>
    <row r="80" spans="1:11" x14ac:dyDescent="0.25">
      <c r="A80" s="391"/>
      <c r="B80" s="180" t="s">
        <v>291</v>
      </c>
      <c r="C80" s="180" t="s">
        <v>133</v>
      </c>
      <c r="D80" s="168">
        <f t="shared" si="7"/>
        <v>80.756394</v>
      </c>
      <c r="E80" s="167" t="s">
        <v>195</v>
      </c>
      <c r="F80" s="180" t="s">
        <v>196</v>
      </c>
      <c r="G80" s="180" t="s">
        <v>136</v>
      </c>
      <c r="H80" s="266" t="s">
        <v>288</v>
      </c>
      <c r="I80" s="184" t="s">
        <v>197</v>
      </c>
      <c r="J80" s="283">
        <f>I80*H80</f>
        <v>5.5524209999999998</v>
      </c>
    </row>
    <row r="81" spans="1:12" x14ac:dyDescent="0.25">
      <c r="A81" s="391"/>
      <c r="B81" s="180" t="s">
        <v>291</v>
      </c>
      <c r="C81" s="180" t="s">
        <v>133</v>
      </c>
      <c r="D81" s="168">
        <f t="shared" si="7"/>
        <v>80.756394</v>
      </c>
      <c r="E81" s="167" t="s">
        <v>221</v>
      </c>
      <c r="F81" s="180" t="s">
        <v>222</v>
      </c>
      <c r="G81" s="180" t="s">
        <v>133</v>
      </c>
      <c r="H81" s="266" t="s">
        <v>157</v>
      </c>
      <c r="I81" s="184">
        <v>1.55</v>
      </c>
      <c r="J81" s="283">
        <f>I81*H81</f>
        <v>3.1</v>
      </c>
    </row>
    <row r="82" spans="1:12" x14ac:dyDescent="0.25">
      <c r="A82" s="392"/>
      <c r="B82" s="180" t="s">
        <v>291</v>
      </c>
      <c r="C82" s="180" t="s">
        <v>133</v>
      </c>
      <c r="D82" s="168">
        <f t="shared" si="7"/>
        <v>80.756394</v>
      </c>
      <c r="E82" s="167" t="s">
        <v>289</v>
      </c>
      <c r="F82" s="180" t="s">
        <v>290</v>
      </c>
      <c r="G82" s="180" t="s">
        <v>135</v>
      </c>
      <c r="H82" s="266" t="s">
        <v>220</v>
      </c>
      <c r="I82" s="184">
        <v>12.5</v>
      </c>
      <c r="J82" s="283">
        <f>I82*H82</f>
        <v>4.1662499999999998</v>
      </c>
    </row>
    <row r="83" spans="1:12" x14ac:dyDescent="0.25">
      <c r="A83" s="231"/>
      <c r="B83" s="389" t="s">
        <v>292</v>
      </c>
      <c r="C83" s="389"/>
      <c r="D83" s="389"/>
      <c r="E83" s="389"/>
      <c r="F83" s="389"/>
      <c r="G83" s="172"/>
      <c r="H83" s="264"/>
      <c r="I83" s="250"/>
      <c r="J83" s="173"/>
    </row>
    <row r="84" spans="1:12" x14ac:dyDescent="0.25">
      <c r="A84" s="232"/>
      <c r="B84" s="194"/>
      <c r="C84" s="174"/>
      <c r="D84" s="174"/>
      <c r="E84" s="174"/>
      <c r="F84" s="194"/>
      <c r="G84" s="174"/>
      <c r="H84" s="265"/>
      <c r="I84" s="251"/>
      <c r="J84" s="175"/>
    </row>
    <row r="85" spans="1:12" x14ac:dyDescent="0.25">
      <c r="H85" s="262"/>
      <c r="I85" s="63"/>
    </row>
    <row r="86" spans="1:12" s="106" customFormat="1" x14ac:dyDescent="0.25">
      <c r="A86" s="249" t="s">
        <v>574</v>
      </c>
      <c r="B86" s="287" t="s">
        <v>575</v>
      </c>
      <c r="C86" s="249" t="s">
        <v>577</v>
      </c>
      <c r="D86" s="249" t="s">
        <v>576</v>
      </c>
      <c r="E86" s="249" t="s">
        <v>578</v>
      </c>
      <c r="F86" s="287" t="s">
        <v>579</v>
      </c>
      <c r="G86" s="249" t="s">
        <v>580</v>
      </c>
      <c r="H86" s="289" t="s">
        <v>581</v>
      </c>
      <c r="I86" s="290" t="s">
        <v>583</v>
      </c>
      <c r="J86" s="249" t="s">
        <v>582</v>
      </c>
    </row>
    <row r="87" spans="1:12" ht="40.5" x14ac:dyDescent="0.25">
      <c r="A87" s="393">
        <v>12</v>
      </c>
      <c r="B87" s="195" t="s">
        <v>234</v>
      </c>
      <c r="C87" s="196" t="s">
        <v>133</v>
      </c>
      <c r="D87" s="280">
        <f t="shared" ref="D87:D94" si="8">SUM($J$88:$J$94)</f>
        <v>84.703718999999978</v>
      </c>
      <c r="E87" s="196" t="s">
        <v>132</v>
      </c>
      <c r="F87" s="196" t="s">
        <v>132</v>
      </c>
      <c r="G87" s="196" t="s">
        <v>132</v>
      </c>
      <c r="H87" s="270" t="s">
        <v>132</v>
      </c>
      <c r="I87" s="197" t="s">
        <v>132</v>
      </c>
      <c r="J87" s="196" t="s">
        <v>132</v>
      </c>
      <c r="K87" s="80" t="s">
        <v>132</v>
      </c>
      <c r="L87" s="80" t="s">
        <v>132</v>
      </c>
    </row>
    <row r="88" spans="1:12" ht="40.5" x14ac:dyDescent="0.25">
      <c r="A88" s="394"/>
      <c r="B88" s="195" t="s">
        <v>235</v>
      </c>
      <c r="C88" s="196" t="s">
        <v>133</v>
      </c>
      <c r="D88" s="280">
        <f t="shared" si="8"/>
        <v>84.703718999999978</v>
      </c>
      <c r="E88" s="196" t="s">
        <v>243</v>
      </c>
      <c r="F88" s="196" t="s">
        <v>242</v>
      </c>
      <c r="G88" s="196" t="s">
        <v>135</v>
      </c>
      <c r="H88" s="270">
        <v>0.97299999999999998</v>
      </c>
      <c r="I88" s="197">
        <f>89.95/3</f>
        <v>29.983333333333334</v>
      </c>
      <c r="J88" s="283">
        <f t="shared" ref="J88:J94" si="9">I88*H88</f>
        <v>29.173783333333333</v>
      </c>
    </row>
    <row r="89" spans="1:12" ht="40.5" x14ac:dyDescent="0.25">
      <c r="A89" s="394"/>
      <c r="B89" s="195" t="s">
        <v>235</v>
      </c>
      <c r="C89" s="196" t="s">
        <v>133</v>
      </c>
      <c r="D89" s="280">
        <f t="shared" si="8"/>
        <v>84.703718999999978</v>
      </c>
      <c r="E89" s="196" t="s">
        <v>243</v>
      </c>
      <c r="F89" s="196" t="s">
        <v>250</v>
      </c>
      <c r="G89" s="196" t="s">
        <v>135</v>
      </c>
      <c r="H89" s="270">
        <v>0.97299999999999998</v>
      </c>
      <c r="I89" s="197">
        <f>61.6/3</f>
        <v>20.533333333333335</v>
      </c>
      <c r="J89" s="283">
        <f t="shared" si="9"/>
        <v>19.978933333333334</v>
      </c>
    </row>
    <row r="90" spans="1:12" ht="40.5" x14ac:dyDescent="0.25">
      <c r="A90" s="394"/>
      <c r="B90" s="195" t="s">
        <v>235</v>
      </c>
      <c r="C90" s="196" t="s">
        <v>133</v>
      </c>
      <c r="D90" s="280">
        <f t="shared" si="8"/>
        <v>84.703718999999978</v>
      </c>
      <c r="E90" s="196" t="s">
        <v>243</v>
      </c>
      <c r="F90" s="196" t="s">
        <v>299</v>
      </c>
      <c r="G90" s="196" t="s">
        <v>135</v>
      </c>
      <c r="H90" s="270">
        <v>0.97299999999999998</v>
      </c>
      <c r="I90" s="197">
        <f>29.95/3</f>
        <v>9.9833333333333325</v>
      </c>
      <c r="J90" s="283">
        <f t="shared" si="9"/>
        <v>9.7137833333333319</v>
      </c>
    </row>
    <row r="91" spans="1:12" ht="40.5" x14ac:dyDescent="0.25">
      <c r="A91" s="394"/>
      <c r="B91" s="195" t="s">
        <v>236</v>
      </c>
      <c r="C91" s="196" t="s">
        <v>133</v>
      </c>
      <c r="D91" s="280">
        <f t="shared" si="8"/>
        <v>84.703718999999978</v>
      </c>
      <c r="E91" s="196" t="s">
        <v>192</v>
      </c>
      <c r="F91" s="196" t="s">
        <v>193</v>
      </c>
      <c r="G91" s="196" t="s">
        <v>136</v>
      </c>
      <c r="H91" s="270">
        <v>0.12</v>
      </c>
      <c r="I91" s="197">
        <v>21.21</v>
      </c>
      <c r="J91" s="283">
        <f t="shared" si="9"/>
        <v>2.5451999999999999</v>
      </c>
    </row>
    <row r="92" spans="1:12" ht="40.5" x14ac:dyDescent="0.25">
      <c r="A92" s="394"/>
      <c r="B92" s="195" t="s">
        <v>237</v>
      </c>
      <c r="C92" s="196" t="s">
        <v>133</v>
      </c>
      <c r="D92" s="280">
        <f t="shared" si="8"/>
        <v>84.703718999999978</v>
      </c>
      <c r="E92" s="196" t="s">
        <v>195</v>
      </c>
      <c r="F92" s="196" t="s">
        <v>196</v>
      </c>
      <c r="G92" s="196" t="s">
        <v>136</v>
      </c>
      <c r="H92" s="270">
        <v>0.12</v>
      </c>
      <c r="I92" s="197" t="s">
        <v>197</v>
      </c>
      <c r="J92" s="283">
        <f t="shared" si="9"/>
        <v>3.0804</v>
      </c>
    </row>
    <row r="93" spans="1:12" ht="40.5" x14ac:dyDescent="0.25">
      <c r="A93" s="394"/>
      <c r="B93" s="195" t="s">
        <v>238</v>
      </c>
      <c r="C93" s="196" t="s">
        <v>133</v>
      </c>
      <c r="D93" s="280">
        <f t="shared" si="8"/>
        <v>84.703718999999978</v>
      </c>
      <c r="E93" s="196" t="s">
        <v>218</v>
      </c>
      <c r="F93" s="196" t="s">
        <v>219</v>
      </c>
      <c r="G93" s="196" t="s">
        <v>133</v>
      </c>
      <c r="H93" s="270" t="s">
        <v>144</v>
      </c>
      <c r="I93" s="197">
        <v>3.07</v>
      </c>
      <c r="J93" s="283">
        <f t="shared" si="9"/>
        <v>3.07</v>
      </c>
    </row>
    <row r="94" spans="1:12" ht="16.5" customHeight="1" x14ac:dyDescent="0.25">
      <c r="A94" s="395"/>
      <c r="B94" s="198" t="s">
        <v>239</v>
      </c>
      <c r="C94" s="199" t="s">
        <v>133</v>
      </c>
      <c r="D94" s="280">
        <f t="shared" si="8"/>
        <v>84.703718999999978</v>
      </c>
      <c r="E94" s="196" t="s">
        <v>240</v>
      </c>
      <c r="F94" s="198" t="s">
        <v>241</v>
      </c>
      <c r="G94" s="199" t="s">
        <v>135</v>
      </c>
      <c r="H94" s="271" t="s">
        <v>220</v>
      </c>
      <c r="I94" s="200">
        <v>51.43</v>
      </c>
      <c r="J94" s="283">
        <f t="shared" si="9"/>
        <v>17.141618999999999</v>
      </c>
    </row>
    <row r="95" spans="1:12" ht="16.5" customHeight="1" x14ac:dyDescent="0.25">
      <c r="A95" s="233"/>
      <c r="B95" s="208" t="s">
        <v>606</v>
      </c>
      <c r="C95" s="208"/>
      <c r="D95" s="208"/>
      <c r="E95" s="208"/>
      <c r="F95" s="208"/>
      <c r="G95" s="201"/>
      <c r="H95" s="272"/>
      <c r="I95" s="202"/>
      <c r="J95" s="203"/>
    </row>
    <row r="96" spans="1:12" ht="16.5" customHeight="1" x14ac:dyDescent="0.25">
      <c r="A96" s="234"/>
      <c r="B96" s="204"/>
      <c r="C96" s="205"/>
      <c r="D96" s="206"/>
      <c r="E96" s="205"/>
      <c r="F96" s="204"/>
      <c r="G96" s="205"/>
      <c r="H96" s="273"/>
      <c r="I96" s="206"/>
      <c r="J96" s="207"/>
    </row>
    <row r="97" spans="1:10" x14ac:dyDescent="0.25">
      <c r="F97"/>
      <c r="H97" s="262"/>
      <c r="I97" s="63"/>
    </row>
    <row r="98" spans="1:10" s="106" customFormat="1" x14ac:dyDescent="0.25">
      <c r="A98" s="249" t="s">
        <v>574</v>
      </c>
      <c r="B98" s="287" t="s">
        <v>575</v>
      </c>
      <c r="C98" s="249" t="s">
        <v>577</v>
      </c>
      <c r="D98" s="249" t="s">
        <v>576</v>
      </c>
      <c r="E98" s="249" t="s">
        <v>578</v>
      </c>
      <c r="F98" s="287" t="s">
        <v>579</v>
      </c>
      <c r="G98" s="249" t="s">
        <v>580</v>
      </c>
      <c r="H98" s="289" t="s">
        <v>581</v>
      </c>
      <c r="I98" s="290" t="s">
        <v>583</v>
      </c>
      <c r="J98" s="249" t="s">
        <v>582</v>
      </c>
    </row>
    <row r="99" spans="1:10" ht="40.5" x14ac:dyDescent="0.25">
      <c r="A99" s="393">
        <v>13</v>
      </c>
      <c r="B99" s="195" t="s">
        <v>244</v>
      </c>
      <c r="C99" s="196" t="s">
        <v>133</v>
      </c>
      <c r="D99" s="280">
        <f t="shared" ref="D99:D106" si="10">SUM($J$100:$J$106)</f>
        <v>51.431200000000011</v>
      </c>
      <c r="E99" s="196" t="s">
        <v>132</v>
      </c>
      <c r="F99" s="196" t="s">
        <v>132</v>
      </c>
      <c r="G99" s="196" t="s">
        <v>132</v>
      </c>
      <c r="H99" s="270" t="s">
        <v>132</v>
      </c>
      <c r="I99" s="197" t="s">
        <v>132</v>
      </c>
      <c r="J99" s="196" t="s">
        <v>132</v>
      </c>
    </row>
    <row r="100" spans="1:10" ht="15" customHeight="1" x14ac:dyDescent="0.25">
      <c r="A100" s="394"/>
      <c r="B100" s="195" t="s">
        <v>244</v>
      </c>
      <c r="C100" s="196" t="s">
        <v>133</v>
      </c>
      <c r="D100" s="280">
        <f t="shared" si="10"/>
        <v>51.431200000000011</v>
      </c>
      <c r="E100" s="196" t="s">
        <v>243</v>
      </c>
      <c r="F100" s="195" t="s">
        <v>245</v>
      </c>
      <c r="G100" s="196" t="s">
        <v>135</v>
      </c>
      <c r="H100" s="270">
        <v>1</v>
      </c>
      <c r="I100" s="200">
        <v>11.3</v>
      </c>
      <c r="J100" s="283">
        <f t="shared" ref="J100:J106" si="11">I100*H100</f>
        <v>11.3</v>
      </c>
    </row>
    <row r="101" spans="1:10" ht="40.5" x14ac:dyDescent="0.25">
      <c r="A101" s="394"/>
      <c r="B101" s="198" t="s">
        <v>244</v>
      </c>
      <c r="C101" s="199" t="s">
        <v>133</v>
      </c>
      <c r="D101" s="280">
        <f t="shared" si="10"/>
        <v>51.431200000000011</v>
      </c>
      <c r="E101" s="196" t="s">
        <v>243</v>
      </c>
      <c r="F101" s="199" t="s">
        <v>246</v>
      </c>
      <c r="G101" s="199" t="s">
        <v>135</v>
      </c>
      <c r="H101" s="271">
        <v>4</v>
      </c>
      <c r="I101" s="200">
        <v>2.1800000000000002</v>
      </c>
      <c r="J101" s="283">
        <f t="shared" si="11"/>
        <v>8.7200000000000006</v>
      </c>
    </row>
    <row r="102" spans="1:10" ht="40.5" x14ac:dyDescent="0.25">
      <c r="A102" s="394"/>
      <c r="B102" s="195" t="s">
        <v>244</v>
      </c>
      <c r="C102" s="196" t="s">
        <v>133</v>
      </c>
      <c r="D102" s="280">
        <f t="shared" si="10"/>
        <v>51.431200000000011</v>
      </c>
      <c r="E102" s="196" t="s">
        <v>243</v>
      </c>
      <c r="F102" s="196" t="s">
        <v>247</v>
      </c>
      <c r="G102" s="196" t="s">
        <v>135</v>
      </c>
      <c r="H102" s="270">
        <v>16.8</v>
      </c>
      <c r="I102" s="200">
        <v>0.42</v>
      </c>
      <c r="J102" s="283">
        <f t="shared" si="11"/>
        <v>7.056</v>
      </c>
    </row>
    <row r="103" spans="1:10" ht="40.5" x14ac:dyDescent="0.25">
      <c r="A103" s="394"/>
      <c r="B103" s="195" t="s">
        <v>244</v>
      </c>
      <c r="C103" s="196" t="s">
        <v>133</v>
      </c>
      <c r="D103" s="280">
        <f t="shared" si="10"/>
        <v>51.431200000000011</v>
      </c>
      <c r="E103" s="196">
        <v>39208</v>
      </c>
      <c r="F103" s="196" t="s">
        <v>248</v>
      </c>
      <c r="G103" s="196" t="s">
        <v>135</v>
      </c>
      <c r="H103" s="270">
        <v>16.8</v>
      </c>
      <c r="I103" s="200">
        <v>0.52</v>
      </c>
      <c r="J103" s="283">
        <f t="shared" si="11"/>
        <v>8.7360000000000007</v>
      </c>
    </row>
    <row r="104" spans="1:10" ht="40.5" x14ac:dyDescent="0.25">
      <c r="A104" s="394"/>
      <c r="B104" s="195" t="s">
        <v>244</v>
      </c>
      <c r="C104" s="196" t="s">
        <v>133</v>
      </c>
      <c r="D104" s="280">
        <f t="shared" si="10"/>
        <v>51.431200000000011</v>
      </c>
      <c r="E104" s="196">
        <v>39997</v>
      </c>
      <c r="F104" s="196" t="s">
        <v>249</v>
      </c>
      <c r="G104" s="196" t="s">
        <v>135</v>
      </c>
      <c r="H104" s="270">
        <v>16.8</v>
      </c>
      <c r="I104" s="200">
        <v>0.26</v>
      </c>
      <c r="J104" s="283">
        <f t="shared" si="11"/>
        <v>4.3680000000000003</v>
      </c>
    </row>
    <row r="105" spans="1:10" ht="40.5" x14ac:dyDescent="0.25">
      <c r="A105" s="394"/>
      <c r="B105" s="195" t="s">
        <v>244</v>
      </c>
      <c r="C105" s="196" t="s">
        <v>133</v>
      </c>
      <c r="D105" s="280">
        <f t="shared" si="10"/>
        <v>51.431200000000011</v>
      </c>
      <c r="E105" s="196" t="s">
        <v>192</v>
      </c>
      <c r="F105" s="196" t="s">
        <v>193</v>
      </c>
      <c r="G105" s="196" t="s">
        <v>136</v>
      </c>
      <c r="H105" s="270">
        <v>0.24</v>
      </c>
      <c r="I105" s="197">
        <v>21.21</v>
      </c>
      <c r="J105" s="283">
        <f t="shared" si="11"/>
        <v>5.0903999999999998</v>
      </c>
    </row>
    <row r="106" spans="1:10" ht="40.5" x14ac:dyDescent="0.25">
      <c r="A106" s="395"/>
      <c r="B106" s="195" t="s">
        <v>244</v>
      </c>
      <c r="C106" s="196" t="s">
        <v>133</v>
      </c>
      <c r="D106" s="280">
        <f t="shared" si="10"/>
        <v>51.431200000000011</v>
      </c>
      <c r="E106" s="196" t="s">
        <v>195</v>
      </c>
      <c r="F106" s="196" t="s">
        <v>196</v>
      </c>
      <c r="G106" s="196" t="s">
        <v>136</v>
      </c>
      <c r="H106" s="270">
        <v>0.24</v>
      </c>
      <c r="I106" s="197" t="s">
        <v>197</v>
      </c>
      <c r="J106" s="283">
        <f t="shared" si="11"/>
        <v>6.1608000000000001</v>
      </c>
    </row>
    <row r="107" spans="1:10" x14ac:dyDescent="0.25">
      <c r="E107" s="211"/>
      <c r="F107"/>
      <c r="H107" s="262"/>
      <c r="I107" s="63"/>
    </row>
    <row r="108" spans="1:10" s="106" customFormat="1" x14ac:dyDescent="0.25">
      <c r="A108" s="249" t="s">
        <v>574</v>
      </c>
      <c r="B108" s="287" t="s">
        <v>575</v>
      </c>
      <c r="C108" s="249" t="s">
        <v>577</v>
      </c>
      <c r="D108" s="249" t="s">
        <v>576</v>
      </c>
      <c r="E108" s="249" t="s">
        <v>578</v>
      </c>
      <c r="F108" s="287" t="s">
        <v>579</v>
      </c>
      <c r="G108" s="249" t="s">
        <v>580</v>
      </c>
      <c r="H108" s="289" t="s">
        <v>581</v>
      </c>
      <c r="I108" s="290" t="s">
        <v>583</v>
      </c>
      <c r="J108" s="249" t="s">
        <v>582</v>
      </c>
    </row>
    <row r="109" spans="1:10" ht="27" x14ac:dyDescent="0.25">
      <c r="A109" s="393">
        <v>14</v>
      </c>
      <c r="B109" s="166" t="s">
        <v>610</v>
      </c>
      <c r="C109" s="167" t="s">
        <v>135</v>
      </c>
      <c r="D109" s="168">
        <f>SUM($J$110:$J$113)</f>
        <v>282.69394833333331</v>
      </c>
      <c r="E109" s="167" t="s">
        <v>132</v>
      </c>
      <c r="F109" s="167" t="s">
        <v>132</v>
      </c>
      <c r="G109" s="167" t="s">
        <v>132</v>
      </c>
      <c r="H109" s="263" t="s">
        <v>132</v>
      </c>
      <c r="I109" s="170" t="s">
        <v>132</v>
      </c>
      <c r="J109" s="169" t="s">
        <v>132</v>
      </c>
    </row>
    <row r="110" spans="1:10" ht="27" x14ac:dyDescent="0.25">
      <c r="A110" s="394"/>
      <c r="B110" s="166" t="s">
        <v>610</v>
      </c>
      <c r="C110" s="167" t="s">
        <v>135</v>
      </c>
      <c r="D110" s="168">
        <f>SUM($J$110:$J$113)</f>
        <v>282.69394833333331</v>
      </c>
      <c r="E110" s="167"/>
      <c r="F110" s="167" t="s">
        <v>590</v>
      </c>
      <c r="G110" s="167" t="s">
        <v>135</v>
      </c>
      <c r="H110" s="263" t="s">
        <v>144</v>
      </c>
      <c r="I110" s="170">
        <f>(196.6+240.24+230.02)/3</f>
        <v>222.28666666666666</v>
      </c>
      <c r="J110" s="283">
        <f>I110*H110</f>
        <v>222.28666666666666</v>
      </c>
    </row>
    <row r="111" spans="1:10" ht="27" x14ac:dyDescent="0.25">
      <c r="A111" s="394"/>
      <c r="B111" s="166" t="s">
        <v>610</v>
      </c>
      <c r="C111" s="167" t="s">
        <v>135</v>
      </c>
      <c r="D111" s="168">
        <f>SUM($J$110:$J$113)</f>
        <v>282.69394833333331</v>
      </c>
      <c r="E111" s="167"/>
      <c r="F111" s="167" t="s">
        <v>262</v>
      </c>
      <c r="G111" s="167" t="s">
        <v>135</v>
      </c>
      <c r="H111" s="263">
        <v>4</v>
      </c>
      <c r="I111" s="170">
        <f>(12.9+12.69+8.99)/3</f>
        <v>11.526666666666666</v>
      </c>
      <c r="J111" s="283">
        <f>I111*H111</f>
        <v>46.106666666666662</v>
      </c>
    </row>
    <row r="112" spans="1:10" ht="27" x14ac:dyDescent="0.25">
      <c r="A112" s="394"/>
      <c r="B112" s="166" t="s">
        <v>610</v>
      </c>
      <c r="C112" s="167" t="s">
        <v>135</v>
      </c>
      <c r="D112" s="168">
        <f>SUM($J$110:$J$113)</f>
        <v>282.69394833333331</v>
      </c>
      <c r="E112" s="167" t="s">
        <v>192</v>
      </c>
      <c r="F112" s="167" t="s">
        <v>193</v>
      </c>
      <c r="G112" s="167" t="s">
        <v>136</v>
      </c>
      <c r="H112" s="263" t="s">
        <v>251</v>
      </c>
      <c r="I112" s="170">
        <v>21.21</v>
      </c>
      <c r="J112" s="283">
        <f>I112*H112</f>
        <v>3.6629670000000001</v>
      </c>
    </row>
    <row r="113" spans="1:10" ht="27" x14ac:dyDescent="0.25">
      <c r="A113" s="394"/>
      <c r="B113" s="166" t="s">
        <v>610</v>
      </c>
      <c r="C113" s="167" t="s">
        <v>135</v>
      </c>
      <c r="D113" s="168">
        <f>SUM($J$110:$J$113)</f>
        <v>282.69394833333331</v>
      </c>
      <c r="E113" s="167" t="s">
        <v>195</v>
      </c>
      <c r="F113" s="167" t="s">
        <v>196</v>
      </c>
      <c r="G113" s="167" t="s">
        <v>136</v>
      </c>
      <c r="H113" s="263" t="s">
        <v>252</v>
      </c>
      <c r="I113" s="170" t="s">
        <v>197</v>
      </c>
      <c r="J113" s="283">
        <f>I113*H113</f>
        <v>10.637648</v>
      </c>
    </row>
    <row r="114" spans="1:10" ht="30" x14ac:dyDescent="0.25">
      <c r="A114" s="394"/>
      <c r="B114" s="209" t="s">
        <v>607</v>
      </c>
      <c r="C114" s="193"/>
      <c r="D114" s="193"/>
      <c r="E114" s="193"/>
      <c r="F114" s="193"/>
      <c r="G114" s="172"/>
      <c r="H114" s="264"/>
      <c r="I114" s="250"/>
      <c r="J114" s="173"/>
    </row>
    <row r="115" spans="1:10" ht="30" x14ac:dyDescent="0.25">
      <c r="A115" s="394"/>
      <c r="B115" s="210" t="s">
        <v>608</v>
      </c>
      <c r="C115" s="211"/>
      <c r="D115" s="211"/>
      <c r="E115" s="211"/>
      <c r="F115" s="211"/>
      <c r="G115" s="106"/>
      <c r="H115" s="274"/>
      <c r="I115" s="255"/>
      <c r="J115" s="212"/>
    </row>
    <row r="116" spans="1:10" ht="45" x14ac:dyDescent="0.25">
      <c r="A116" s="394"/>
      <c r="B116" s="210" t="s">
        <v>609</v>
      </c>
      <c r="C116" s="211"/>
      <c r="D116" s="211"/>
      <c r="E116" s="211"/>
      <c r="F116" s="211"/>
      <c r="G116" s="106"/>
      <c r="H116" s="274"/>
      <c r="I116" s="255"/>
      <c r="J116" s="212"/>
    </row>
    <row r="117" spans="1:10" ht="30" x14ac:dyDescent="0.25">
      <c r="A117" s="394"/>
      <c r="B117" s="210" t="s">
        <v>611</v>
      </c>
      <c r="C117" s="106"/>
      <c r="F117" s="211"/>
      <c r="G117" s="106"/>
      <c r="H117" s="274"/>
      <c r="I117" s="255"/>
      <c r="J117" s="212"/>
    </row>
    <row r="118" spans="1:10" ht="75" x14ac:dyDescent="0.25">
      <c r="A118" s="394"/>
      <c r="B118" s="210" t="s">
        <v>612</v>
      </c>
      <c r="C118" s="106"/>
      <c r="F118" s="211"/>
      <c r="G118" s="106"/>
      <c r="H118" s="274"/>
      <c r="I118" s="255"/>
      <c r="J118" s="212"/>
    </row>
    <row r="119" spans="1:10" ht="15" customHeight="1" x14ac:dyDescent="0.25">
      <c r="A119" s="395"/>
      <c r="B119" s="213" t="s">
        <v>613</v>
      </c>
      <c r="C119" s="174"/>
      <c r="D119" s="174"/>
      <c r="E119" s="174"/>
      <c r="F119" s="194"/>
      <c r="G119" s="174"/>
      <c r="H119" s="265"/>
      <c r="I119" s="251"/>
      <c r="J119" s="175"/>
    </row>
    <row r="120" spans="1:10" x14ac:dyDescent="0.25">
      <c r="H120" s="262"/>
      <c r="I120" s="63"/>
    </row>
    <row r="121" spans="1:10" s="106" customFormat="1" x14ac:dyDescent="0.25">
      <c r="A121" s="249" t="s">
        <v>574</v>
      </c>
      <c r="B121" s="287" t="s">
        <v>575</v>
      </c>
      <c r="C121" s="249" t="s">
        <v>577</v>
      </c>
      <c r="D121" s="249" t="s">
        <v>576</v>
      </c>
      <c r="E121" s="249" t="s">
        <v>578</v>
      </c>
      <c r="F121" s="287" t="s">
        <v>579</v>
      </c>
      <c r="G121" s="249" t="s">
        <v>580</v>
      </c>
      <c r="H121" s="289" t="s">
        <v>581</v>
      </c>
      <c r="I121" s="290" t="s">
        <v>583</v>
      </c>
      <c r="J121" s="249" t="s">
        <v>582</v>
      </c>
    </row>
    <row r="122" spans="1:10" ht="40.5" x14ac:dyDescent="0.25">
      <c r="A122" s="396">
        <v>15</v>
      </c>
      <c r="B122" s="166" t="s">
        <v>302</v>
      </c>
      <c r="C122" s="214" t="s">
        <v>133</v>
      </c>
      <c r="D122" s="215">
        <f t="shared" ref="D122:D128" si="12">SUM($J$123:$J$128)</f>
        <v>151.45381403500002</v>
      </c>
      <c r="E122" s="214" t="s">
        <v>132</v>
      </c>
      <c r="F122" s="214" t="s">
        <v>132</v>
      </c>
      <c r="G122" s="214" t="s">
        <v>132</v>
      </c>
      <c r="H122" s="275" t="s">
        <v>132</v>
      </c>
      <c r="I122" s="217" t="s">
        <v>132</v>
      </c>
      <c r="J122" s="216" t="s">
        <v>132</v>
      </c>
    </row>
    <row r="123" spans="1:10" ht="40.5" x14ac:dyDescent="0.25">
      <c r="A123" s="397"/>
      <c r="B123" s="166" t="s">
        <v>302</v>
      </c>
      <c r="C123" s="214" t="s">
        <v>133</v>
      </c>
      <c r="D123" s="215">
        <f t="shared" si="12"/>
        <v>151.45381403500002</v>
      </c>
      <c r="E123" s="214"/>
      <c r="F123" s="214" t="s">
        <v>265</v>
      </c>
      <c r="G123" s="214" t="s">
        <v>133</v>
      </c>
      <c r="H123" s="275" t="s">
        <v>263</v>
      </c>
      <c r="I123" s="217">
        <f>224.99/3</f>
        <v>74.99666666666667</v>
      </c>
      <c r="J123" s="283">
        <f t="shared" ref="J123:J128" si="13">I123*H123</f>
        <v>78.746477501000015</v>
      </c>
    </row>
    <row r="124" spans="1:10" ht="40.5" x14ac:dyDescent="0.25">
      <c r="A124" s="397"/>
      <c r="B124" s="166" t="s">
        <v>302</v>
      </c>
      <c r="C124" s="214" t="s">
        <v>133</v>
      </c>
      <c r="D124" s="215">
        <f t="shared" si="12"/>
        <v>151.45381403500002</v>
      </c>
      <c r="E124" s="214"/>
      <c r="F124" s="214" t="s">
        <v>267</v>
      </c>
      <c r="G124" s="214" t="s">
        <v>133</v>
      </c>
      <c r="H124" s="275" t="s">
        <v>264</v>
      </c>
      <c r="I124" s="217">
        <f>47.33</f>
        <v>47.33</v>
      </c>
      <c r="J124" s="283">
        <f t="shared" si="13"/>
        <v>49.696490533999992</v>
      </c>
    </row>
    <row r="125" spans="1:10" ht="40.5" x14ac:dyDescent="0.25">
      <c r="A125" s="397"/>
      <c r="B125" s="166" t="s">
        <v>302</v>
      </c>
      <c r="C125" s="214" t="s">
        <v>133</v>
      </c>
      <c r="D125" s="215">
        <f t="shared" si="12"/>
        <v>151.45381403500002</v>
      </c>
      <c r="E125" s="214" t="s">
        <v>192</v>
      </c>
      <c r="F125" s="214" t="s">
        <v>193</v>
      </c>
      <c r="G125" s="214" t="s">
        <v>136</v>
      </c>
      <c r="H125" s="275" t="s">
        <v>223</v>
      </c>
      <c r="I125" s="217">
        <v>21.21</v>
      </c>
      <c r="J125" s="283">
        <f t="shared" si="13"/>
        <v>5.9833410000000002</v>
      </c>
    </row>
    <row r="126" spans="1:10" ht="40.5" x14ac:dyDescent="0.25">
      <c r="A126" s="397"/>
      <c r="B126" s="166" t="s">
        <v>302</v>
      </c>
      <c r="C126" s="214" t="s">
        <v>133</v>
      </c>
      <c r="D126" s="215">
        <f t="shared" si="12"/>
        <v>151.45381403500002</v>
      </c>
      <c r="E126" s="214" t="s">
        <v>195</v>
      </c>
      <c r="F126" s="214" t="s">
        <v>196</v>
      </c>
      <c r="G126" s="214" t="s">
        <v>136</v>
      </c>
      <c r="H126" s="275" t="s">
        <v>223</v>
      </c>
      <c r="I126" s="217" t="s">
        <v>197</v>
      </c>
      <c r="J126" s="283">
        <f t="shared" si="13"/>
        <v>7.2415070000000012</v>
      </c>
    </row>
    <row r="127" spans="1:10" ht="40.5" x14ac:dyDescent="0.25">
      <c r="A127" s="397"/>
      <c r="B127" s="166" t="s">
        <v>302</v>
      </c>
      <c r="C127" s="214" t="s">
        <v>133</v>
      </c>
      <c r="D127" s="215">
        <f t="shared" si="12"/>
        <v>151.45381403500002</v>
      </c>
      <c r="E127" s="214" t="s">
        <v>221</v>
      </c>
      <c r="F127" s="214" t="s">
        <v>222</v>
      </c>
      <c r="G127" s="214" t="s">
        <v>133</v>
      </c>
      <c r="H127" s="275" t="s">
        <v>157</v>
      </c>
      <c r="I127" s="217">
        <v>1.55</v>
      </c>
      <c r="J127" s="283">
        <f t="shared" si="13"/>
        <v>3.1</v>
      </c>
    </row>
    <row r="128" spans="1:10" ht="40.5" x14ac:dyDescent="0.25">
      <c r="A128" s="397"/>
      <c r="B128" s="166" t="s">
        <v>302</v>
      </c>
      <c r="C128" s="214" t="s">
        <v>133</v>
      </c>
      <c r="D128" s="215">
        <f t="shared" si="12"/>
        <v>151.45381403500002</v>
      </c>
      <c r="E128" s="214" t="s">
        <v>224</v>
      </c>
      <c r="F128" s="214" t="s">
        <v>225</v>
      </c>
      <c r="G128" s="214" t="s">
        <v>135</v>
      </c>
      <c r="H128" s="275" t="s">
        <v>220</v>
      </c>
      <c r="I128" s="217">
        <v>20.059999999999999</v>
      </c>
      <c r="J128" s="283">
        <f t="shared" si="13"/>
        <v>6.6859979999999997</v>
      </c>
    </row>
    <row r="129" spans="1:10" ht="45" x14ac:dyDescent="0.25">
      <c r="A129" s="397"/>
      <c r="B129" s="218" t="s">
        <v>301</v>
      </c>
      <c r="C129" s="172"/>
      <c r="D129" s="172"/>
      <c r="E129" s="172"/>
      <c r="F129" s="193"/>
      <c r="G129" s="172"/>
      <c r="H129" s="264"/>
      <c r="I129" s="250"/>
      <c r="J129" s="173"/>
    </row>
    <row r="130" spans="1:10" ht="60" x14ac:dyDescent="0.25">
      <c r="A130" s="398"/>
      <c r="B130" s="219" t="s">
        <v>266</v>
      </c>
      <c r="C130" s="174"/>
      <c r="D130" s="174"/>
      <c r="E130" s="174"/>
      <c r="F130" s="194"/>
      <c r="G130" s="174"/>
      <c r="H130" s="265"/>
      <c r="I130" s="251"/>
      <c r="J130" s="175"/>
    </row>
    <row r="131" spans="1:10" x14ac:dyDescent="0.25">
      <c r="H131" s="262"/>
      <c r="I131" s="63"/>
    </row>
    <row r="132" spans="1:10" s="106" customFormat="1" x14ac:dyDescent="0.25">
      <c r="A132" s="249" t="s">
        <v>574</v>
      </c>
      <c r="B132" s="287" t="s">
        <v>575</v>
      </c>
      <c r="C132" s="249" t="s">
        <v>577</v>
      </c>
      <c r="D132" s="249" t="s">
        <v>576</v>
      </c>
      <c r="E132" s="249" t="s">
        <v>578</v>
      </c>
      <c r="F132" s="287" t="s">
        <v>579</v>
      </c>
      <c r="G132" s="249" t="s">
        <v>580</v>
      </c>
      <c r="H132" s="289" t="s">
        <v>581</v>
      </c>
      <c r="I132" s="290" t="s">
        <v>583</v>
      </c>
      <c r="J132" s="249" t="s">
        <v>582</v>
      </c>
    </row>
    <row r="133" spans="1:10" ht="27" x14ac:dyDescent="0.25">
      <c r="A133" s="390">
        <v>16</v>
      </c>
      <c r="B133" s="166" t="s">
        <v>313</v>
      </c>
      <c r="C133" s="214" t="s">
        <v>135</v>
      </c>
      <c r="D133" s="215">
        <f>SUM($J$134:$J$136)</f>
        <v>58.682048000000002</v>
      </c>
      <c r="E133" s="214" t="s">
        <v>132</v>
      </c>
      <c r="F133" s="214" t="s">
        <v>132</v>
      </c>
      <c r="G133" s="214" t="s">
        <v>132</v>
      </c>
      <c r="H133" s="275" t="s">
        <v>132</v>
      </c>
      <c r="I133" s="217" t="s">
        <v>132</v>
      </c>
      <c r="J133" s="216" t="s">
        <v>132</v>
      </c>
    </row>
    <row r="134" spans="1:10" ht="27" x14ac:dyDescent="0.25">
      <c r="A134" s="391"/>
      <c r="B134" s="166" t="s">
        <v>313</v>
      </c>
      <c r="C134" s="214" t="s">
        <v>135</v>
      </c>
      <c r="D134" s="215">
        <f>SUM($J$134:$J$136)</f>
        <v>58.682048000000002</v>
      </c>
      <c r="E134" s="214"/>
      <c r="F134" s="167" t="s">
        <v>313</v>
      </c>
      <c r="G134" s="214" t="s">
        <v>135</v>
      </c>
      <c r="H134" s="275" t="s">
        <v>144</v>
      </c>
      <c r="I134" s="217">
        <v>30.69</v>
      </c>
      <c r="J134" s="283">
        <f>I134*H134</f>
        <v>30.69</v>
      </c>
    </row>
    <row r="135" spans="1:10" ht="27" x14ac:dyDescent="0.25">
      <c r="A135" s="391"/>
      <c r="B135" s="166" t="s">
        <v>313</v>
      </c>
      <c r="C135" s="214" t="s">
        <v>135</v>
      </c>
      <c r="D135" s="215">
        <f>SUM($J$134:$J$136)</f>
        <v>58.682048000000002</v>
      </c>
      <c r="E135" s="214" t="s">
        <v>192</v>
      </c>
      <c r="F135" s="214" t="s">
        <v>193</v>
      </c>
      <c r="G135" s="214" t="s">
        <v>136</v>
      </c>
      <c r="H135" s="275" t="s">
        <v>231</v>
      </c>
      <c r="I135" s="217">
        <v>21.21</v>
      </c>
      <c r="J135" s="283">
        <f>I135*H135</f>
        <v>12.664491</v>
      </c>
    </row>
    <row r="136" spans="1:10" ht="27" x14ac:dyDescent="0.25">
      <c r="A136" s="391"/>
      <c r="B136" s="166" t="s">
        <v>313</v>
      </c>
      <c r="C136" s="214" t="s">
        <v>135</v>
      </c>
      <c r="D136" s="215">
        <f>SUM($J$134:$J$136)</f>
        <v>58.682048000000002</v>
      </c>
      <c r="E136" s="214" t="s">
        <v>195</v>
      </c>
      <c r="F136" s="214" t="s">
        <v>196</v>
      </c>
      <c r="G136" s="214" t="s">
        <v>136</v>
      </c>
      <c r="H136" s="275" t="s">
        <v>231</v>
      </c>
      <c r="I136" s="217" t="s">
        <v>197</v>
      </c>
      <c r="J136" s="283">
        <f>I136*H136</f>
        <v>15.327557000000001</v>
      </c>
    </row>
    <row r="137" spans="1:10" ht="54" x14ac:dyDescent="0.25">
      <c r="A137" s="392"/>
      <c r="B137" s="220" t="s">
        <v>312</v>
      </c>
      <c r="C137" s="221"/>
      <c r="D137" s="221"/>
      <c r="E137" s="221"/>
      <c r="F137" s="222"/>
      <c r="G137" s="221"/>
      <c r="H137" s="276"/>
      <c r="I137" s="256"/>
      <c r="J137" s="223"/>
    </row>
    <row r="138" spans="1:10" x14ac:dyDescent="0.25">
      <c r="H138" s="262"/>
      <c r="I138" s="63"/>
    </row>
    <row r="139" spans="1:10" s="106" customFormat="1" x14ac:dyDescent="0.25">
      <c r="A139" s="249" t="s">
        <v>574</v>
      </c>
      <c r="B139" s="287" t="s">
        <v>575</v>
      </c>
      <c r="C139" s="249" t="s">
        <v>577</v>
      </c>
      <c r="D139" s="249" t="s">
        <v>576</v>
      </c>
      <c r="E139" s="249" t="s">
        <v>578</v>
      </c>
      <c r="F139" s="287" t="s">
        <v>579</v>
      </c>
      <c r="G139" s="249" t="s">
        <v>580</v>
      </c>
      <c r="H139" s="289" t="s">
        <v>581</v>
      </c>
      <c r="I139" s="290" t="s">
        <v>583</v>
      </c>
      <c r="J139" s="249" t="s">
        <v>582</v>
      </c>
    </row>
    <row r="140" spans="1:10" ht="27" x14ac:dyDescent="0.25">
      <c r="A140" s="390">
        <v>17</v>
      </c>
      <c r="B140" s="166" t="s">
        <v>303</v>
      </c>
      <c r="C140" s="214" t="s">
        <v>135</v>
      </c>
      <c r="D140" s="215">
        <f>SUM($J$141:$J$143)</f>
        <v>74.302047999999999</v>
      </c>
      <c r="E140" s="214" t="s">
        <v>132</v>
      </c>
      <c r="F140" s="214" t="s">
        <v>132</v>
      </c>
      <c r="G140" s="214" t="s">
        <v>132</v>
      </c>
      <c r="H140" s="275" t="s">
        <v>132</v>
      </c>
      <c r="I140" s="217" t="s">
        <v>132</v>
      </c>
      <c r="J140" s="216" t="s">
        <v>132</v>
      </c>
    </row>
    <row r="141" spans="1:10" ht="27" x14ac:dyDescent="0.25">
      <c r="A141" s="391"/>
      <c r="B141" s="166" t="s">
        <v>303</v>
      </c>
      <c r="C141" s="214" t="s">
        <v>135</v>
      </c>
      <c r="D141" s="215">
        <f>SUM($J$141:$J$143)</f>
        <v>74.302047999999999</v>
      </c>
      <c r="E141" s="214"/>
      <c r="F141" s="167" t="s">
        <v>303</v>
      </c>
      <c r="G141" s="214" t="s">
        <v>135</v>
      </c>
      <c r="H141" s="275" t="s">
        <v>144</v>
      </c>
      <c r="I141" s="217">
        <v>46.31</v>
      </c>
      <c r="J141" s="283">
        <f>I141*H141</f>
        <v>46.31</v>
      </c>
    </row>
    <row r="142" spans="1:10" ht="27" x14ac:dyDescent="0.25">
      <c r="A142" s="391"/>
      <c r="B142" s="166" t="s">
        <v>303</v>
      </c>
      <c r="C142" s="214" t="s">
        <v>135</v>
      </c>
      <c r="D142" s="215">
        <f>SUM($J$141:$J$143)</f>
        <v>74.302047999999999</v>
      </c>
      <c r="E142" s="214" t="s">
        <v>192</v>
      </c>
      <c r="F142" s="214" t="s">
        <v>193</v>
      </c>
      <c r="G142" s="214" t="s">
        <v>136</v>
      </c>
      <c r="H142" s="275" t="s">
        <v>231</v>
      </c>
      <c r="I142" s="217">
        <v>21.21</v>
      </c>
      <c r="J142" s="283">
        <f>I142*H142</f>
        <v>12.664491</v>
      </c>
    </row>
    <row r="143" spans="1:10" ht="27" x14ac:dyDescent="0.25">
      <c r="A143" s="391"/>
      <c r="B143" s="166" t="s">
        <v>303</v>
      </c>
      <c r="C143" s="214" t="s">
        <v>135</v>
      </c>
      <c r="D143" s="215">
        <f>SUM($J$141:$J$143)</f>
        <v>74.302047999999999</v>
      </c>
      <c r="E143" s="214" t="s">
        <v>195</v>
      </c>
      <c r="F143" s="214" t="s">
        <v>196</v>
      </c>
      <c r="G143" s="214" t="s">
        <v>136</v>
      </c>
      <c r="H143" s="275" t="s">
        <v>231</v>
      </c>
      <c r="I143" s="217" t="s">
        <v>197</v>
      </c>
      <c r="J143" s="283">
        <f>I143*H143</f>
        <v>15.327557000000001</v>
      </c>
    </row>
    <row r="144" spans="1:10" x14ac:dyDescent="0.25">
      <c r="A144" s="391"/>
      <c r="B144" s="192" t="s">
        <v>304</v>
      </c>
      <c r="C144" s="172"/>
      <c r="D144" s="172"/>
      <c r="E144" s="172"/>
      <c r="F144" s="193"/>
      <c r="G144" s="172"/>
      <c r="H144" s="264"/>
      <c r="I144" s="250"/>
      <c r="J144" s="173"/>
    </row>
    <row r="145" spans="1:10" x14ac:dyDescent="0.25">
      <c r="A145" s="392"/>
      <c r="B145" s="224" t="s">
        <v>305</v>
      </c>
      <c r="C145" s="174"/>
      <c r="D145" s="174"/>
      <c r="E145" s="174"/>
      <c r="F145" s="194"/>
      <c r="G145" s="174"/>
      <c r="H145" s="265"/>
      <c r="I145" s="251"/>
      <c r="J145" s="175"/>
    </row>
    <row r="146" spans="1:10" x14ac:dyDescent="0.25">
      <c r="H146" s="262"/>
      <c r="I146" s="63"/>
    </row>
    <row r="147" spans="1:10" s="106" customFormat="1" x14ac:dyDescent="0.25">
      <c r="A147" s="249" t="s">
        <v>574</v>
      </c>
      <c r="B147" s="287" t="s">
        <v>575</v>
      </c>
      <c r="C147" s="249" t="s">
        <v>577</v>
      </c>
      <c r="D147" s="249" t="s">
        <v>576</v>
      </c>
      <c r="E147" s="249" t="s">
        <v>578</v>
      </c>
      <c r="F147" s="287" t="s">
        <v>579</v>
      </c>
      <c r="G147" s="249" t="s">
        <v>580</v>
      </c>
      <c r="H147" s="289" t="s">
        <v>581</v>
      </c>
      <c r="I147" s="290" t="s">
        <v>583</v>
      </c>
      <c r="J147" s="249" t="s">
        <v>582</v>
      </c>
    </row>
    <row r="148" spans="1:10" ht="27" x14ac:dyDescent="0.25">
      <c r="A148" s="390">
        <v>18</v>
      </c>
      <c r="B148" s="166" t="s">
        <v>308</v>
      </c>
      <c r="C148" s="214" t="s">
        <v>135</v>
      </c>
      <c r="D148" s="215">
        <f>SUM($J$149:$J$151)</f>
        <v>88.492047999999997</v>
      </c>
      <c r="E148" s="214" t="s">
        <v>132</v>
      </c>
      <c r="F148" s="214" t="s">
        <v>132</v>
      </c>
      <c r="G148" s="214" t="s">
        <v>132</v>
      </c>
      <c r="H148" s="275" t="s">
        <v>132</v>
      </c>
      <c r="I148" s="217" t="s">
        <v>132</v>
      </c>
      <c r="J148" s="216" t="s">
        <v>132</v>
      </c>
    </row>
    <row r="149" spans="1:10" ht="27" x14ac:dyDescent="0.25">
      <c r="A149" s="391"/>
      <c r="B149" s="166" t="s">
        <v>308</v>
      </c>
      <c r="C149" s="214" t="s">
        <v>135</v>
      </c>
      <c r="D149" s="215">
        <f>SUM($J$149:$J$151)</f>
        <v>88.492047999999997</v>
      </c>
      <c r="E149" s="214"/>
      <c r="F149" s="167" t="s">
        <v>308</v>
      </c>
      <c r="G149" s="214" t="s">
        <v>135</v>
      </c>
      <c r="H149" s="275" t="s">
        <v>144</v>
      </c>
      <c r="I149" s="217">
        <v>60.5</v>
      </c>
      <c r="J149" s="283">
        <f>I149*H149</f>
        <v>60.5</v>
      </c>
    </row>
    <row r="150" spans="1:10" ht="27" x14ac:dyDescent="0.25">
      <c r="A150" s="391"/>
      <c r="B150" s="166" t="s">
        <v>308</v>
      </c>
      <c r="C150" s="214" t="s">
        <v>135</v>
      </c>
      <c r="D150" s="215">
        <f>SUM($J$149:$J$151)</f>
        <v>88.492047999999997</v>
      </c>
      <c r="E150" s="214" t="s">
        <v>192</v>
      </c>
      <c r="F150" s="214" t="s">
        <v>193</v>
      </c>
      <c r="G150" s="214" t="s">
        <v>136</v>
      </c>
      <c r="H150" s="275" t="s">
        <v>231</v>
      </c>
      <c r="I150" s="217">
        <v>21.21</v>
      </c>
      <c r="J150" s="283">
        <f>I150*H150</f>
        <v>12.664491</v>
      </c>
    </row>
    <row r="151" spans="1:10" ht="27" x14ac:dyDescent="0.25">
      <c r="A151" s="391"/>
      <c r="B151" s="166" t="s">
        <v>308</v>
      </c>
      <c r="C151" s="214" t="s">
        <v>135</v>
      </c>
      <c r="D151" s="215">
        <f>SUM($J$149:$J$151)</f>
        <v>88.492047999999997</v>
      </c>
      <c r="E151" s="214" t="s">
        <v>195</v>
      </c>
      <c r="F151" s="214" t="s">
        <v>196</v>
      </c>
      <c r="G151" s="214" t="s">
        <v>136</v>
      </c>
      <c r="H151" s="275" t="s">
        <v>231</v>
      </c>
      <c r="I151" s="217" t="s">
        <v>197</v>
      </c>
      <c r="J151" s="283">
        <f>I151*H151</f>
        <v>15.327557000000001</v>
      </c>
    </row>
    <row r="152" spans="1:10" x14ac:dyDescent="0.25">
      <c r="A152" s="392"/>
      <c r="B152" s="225" t="s">
        <v>307</v>
      </c>
      <c r="C152" s="221"/>
      <c r="D152" s="221"/>
      <c r="E152" s="221"/>
      <c r="F152" s="222"/>
      <c r="G152" s="221"/>
      <c r="H152" s="276"/>
      <c r="I152" s="256"/>
      <c r="J152" s="223"/>
    </row>
    <row r="153" spans="1:10" x14ac:dyDescent="0.25">
      <c r="H153" s="262"/>
      <c r="I153" s="63"/>
    </row>
    <row r="154" spans="1:10" s="106" customFormat="1" x14ac:dyDescent="0.25">
      <c r="A154" s="249" t="s">
        <v>574</v>
      </c>
      <c r="B154" s="287" t="s">
        <v>575</v>
      </c>
      <c r="C154" s="249" t="s">
        <v>577</v>
      </c>
      <c r="D154" s="249" t="s">
        <v>576</v>
      </c>
      <c r="E154" s="249" t="s">
        <v>578</v>
      </c>
      <c r="F154" s="287" t="s">
        <v>579</v>
      </c>
      <c r="G154" s="249" t="s">
        <v>580</v>
      </c>
      <c r="H154" s="289" t="s">
        <v>581</v>
      </c>
      <c r="I154" s="290" t="s">
        <v>583</v>
      </c>
      <c r="J154" s="249" t="s">
        <v>582</v>
      </c>
    </row>
    <row r="155" spans="1:10" x14ac:dyDescent="0.25">
      <c r="A155" s="390">
        <v>19</v>
      </c>
      <c r="B155" s="167" t="s">
        <v>311</v>
      </c>
      <c r="C155" s="167" t="s">
        <v>133</v>
      </c>
      <c r="D155" s="168">
        <f t="shared" ref="D155:D160" si="14">SUM($J$156:$J$160)</f>
        <v>35.704972000000005</v>
      </c>
      <c r="E155" s="167" t="s">
        <v>132</v>
      </c>
      <c r="F155" s="167" t="s">
        <v>132</v>
      </c>
      <c r="G155" s="167" t="s">
        <v>132</v>
      </c>
      <c r="H155" s="263" t="s">
        <v>132</v>
      </c>
      <c r="I155" s="170" t="s">
        <v>132</v>
      </c>
      <c r="J155" s="169" t="s">
        <v>132</v>
      </c>
    </row>
    <row r="156" spans="1:10" x14ac:dyDescent="0.25">
      <c r="A156" s="391"/>
      <c r="B156" s="167" t="s">
        <v>311</v>
      </c>
      <c r="C156" s="167" t="s">
        <v>133</v>
      </c>
      <c r="D156" s="168">
        <f t="shared" si="14"/>
        <v>35.704972000000005</v>
      </c>
      <c r="E156" s="167">
        <v>2501</v>
      </c>
      <c r="F156" s="167" t="s">
        <v>279</v>
      </c>
      <c r="G156" s="167" t="s">
        <v>133</v>
      </c>
      <c r="H156" s="263" t="s">
        <v>217</v>
      </c>
      <c r="I156" s="170">
        <v>20.23</v>
      </c>
      <c r="J156" s="283">
        <f>I156*H156</f>
        <v>21.241500000000002</v>
      </c>
    </row>
    <row r="157" spans="1:10" x14ac:dyDescent="0.25">
      <c r="A157" s="391"/>
      <c r="B157" s="167" t="s">
        <v>311</v>
      </c>
      <c r="C157" s="167" t="s">
        <v>133</v>
      </c>
      <c r="D157" s="168">
        <f t="shared" si="14"/>
        <v>35.704972000000005</v>
      </c>
      <c r="E157" s="167" t="s">
        <v>192</v>
      </c>
      <c r="F157" s="167" t="s">
        <v>193</v>
      </c>
      <c r="G157" s="167" t="s">
        <v>136</v>
      </c>
      <c r="H157" s="263" t="s">
        <v>286</v>
      </c>
      <c r="I157" s="170">
        <v>21.21</v>
      </c>
      <c r="J157" s="283">
        <f>I157*H157</f>
        <v>4.1232239999999996</v>
      </c>
    </row>
    <row r="158" spans="1:10" x14ac:dyDescent="0.25">
      <c r="A158" s="391"/>
      <c r="B158" s="167" t="s">
        <v>311</v>
      </c>
      <c r="C158" s="167" t="s">
        <v>133</v>
      </c>
      <c r="D158" s="168">
        <f t="shared" si="14"/>
        <v>35.704972000000005</v>
      </c>
      <c r="E158" s="167" t="s">
        <v>195</v>
      </c>
      <c r="F158" s="167" t="s">
        <v>196</v>
      </c>
      <c r="G158" s="167" t="s">
        <v>136</v>
      </c>
      <c r="H158" s="263" t="s">
        <v>286</v>
      </c>
      <c r="I158" s="170" t="s">
        <v>197</v>
      </c>
      <c r="J158" s="283">
        <f>I158*H158</f>
        <v>4.9902480000000002</v>
      </c>
    </row>
    <row r="159" spans="1:10" x14ac:dyDescent="0.25">
      <c r="A159" s="391"/>
      <c r="B159" s="167" t="s">
        <v>311</v>
      </c>
      <c r="C159" s="167" t="s">
        <v>133</v>
      </c>
      <c r="D159" s="168">
        <f t="shared" si="14"/>
        <v>35.704972000000005</v>
      </c>
      <c r="E159" s="167" t="s">
        <v>221</v>
      </c>
      <c r="F159" s="167" t="s">
        <v>222</v>
      </c>
      <c r="G159" s="167" t="s">
        <v>133</v>
      </c>
      <c r="H159" s="263" t="s">
        <v>157</v>
      </c>
      <c r="I159" s="170">
        <v>1.55</v>
      </c>
      <c r="J159" s="283">
        <f>I159*H159</f>
        <v>3.1</v>
      </c>
    </row>
    <row r="160" spans="1:10" x14ac:dyDescent="0.25">
      <c r="A160" s="391"/>
      <c r="B160" s="171" t="s">
        <v>311</v>
      </c>
      <c r="C160" s="171" t="s">
        <v>133</v>
      </c>
      <c r="D160" s="168">
        <f t="shared" si="14"/>
        <v>35.704972000000005</v>
      </c>
      <c r="E160" s="171" t="s">
        <v>287</v>
      </c>
      <c r="F160" s="171" t="s">
        <v>309</v>
      </c>
      <c r="G160" s="171" t="s">
        <v>135</v>
      </c>
      <c r="H160" s="277">
        <v>1</v>
      </c>
      <c r="I160" s="258">
        <v>2.25</v>
      </c>
      <c r="J160" s="283">
        <f>I160*H160</f>
        <v>2.25</v>
      </c>
    </row>
    <row r="161" spans="1:10" x14ac:dyDescent="0.25">
      <c r="A161" s="392"/>
      <c r="B161" s="226" t="s">
        <v>310</v>
      </c>
      <c r="C161" s="227"/>
      <c r="D161" s="227"/>
      <c r="E161" s="227"/>
      <c r="F161" s="227"/>
      <c r="G161" s="227"/>
      <c r="H161" s="278"/>
      <c r="I161" s="259"/>
      <c r="J161" s="228"/>
    </row>
    <row r="162" spans="1:10" x14ac:dyDescent="0.25">
      <c r="H162" s="262"/>
      <c r="I162" s="63"/>
    </row>
    <row r="163" spans="1:10" s="106" customFormat="1" x14ac:dyDescent="0.25">
      <c r="A163" s="249" t="s">
        <v>574</v>
      </c>
      <c r="B163" s="287" t="s">
        <v>575</v>
      </c>
      <c r="C163" s="249" t="s">
        <v>577</v>
      </c>
      <c r="D163" s="249" t="s">
        <v>576</v>
      </c>
      <c r="E163" s="249" t="s">
        <v>578</v>
      </c>
      <c r="F163" s="287" t="s">
        <v>579</v>
      </c>
      <c r="G163" s="249" t="s">
        <v>580</v>
      </c>
      <c r="H163" s="289" t="s">
        <v>581</v>
      </c>
      <c r="I163" s="290" t="s">
        <v>583</v>
      </c>
      <c r="J163" s="249" t="s">
        <v>582</v>
      </c>
    </row>
    <row r="164" spans="1:10" x14ac:dyDescent="0.25">
      <c r="A164" s="390">
        <v>20</v>
      </c>
      <c r="B164" s="180" t="s">
        <v>620</v>
      </c>
      <c r="C164" s="180" t="s">
        <v>133</v>
      </c>
      <c r="D164" s="168">
        <f t="shared" ref="D164:D169" si="15">SUM($J$165:$J$169)</f>
        <v>61.398969999999998</v>
      </c>
      <c r="E164" s="167" t="s">
        <v>132</v>
      </c>
      <c r="F164" s="180" t="s">
        <v>132</v>
      </c>
      <c r="G164" s="180" t="s">
        <v>132</v>
      </c>
      <c r="H164" s="266" t="s">
        <v>132</v>
      </c>
      <c r="I164" s="183" t="s">
        <v>132</v>
      </c>
      <c r="J164" s="169" t="s">
        <v>132</v>
      </c>
    </row>
    <row r="165" spans="1:10" x14ac:dyDescent="0.25">
      <c r="A165" s="391"/>
      <c r="B165" s="180" t="s">
        <v>620</v>
      </c>
      <c r="C165" s="180" t="s">
        <v>133</v>
      </c>
      <c r="D165" s="168">
        <f t="shared" si="15"/>
        <v>61.398969999999998</v>
      </c>
      <c r="E165" s="167" t="s">
        <v>243</v>
      </c>
      <c r="F165" s="180" t="s">
        <v>621</v>
      </c>
      <c r="G165" s="180" t="s">
        <v>133</v>
      </c>
      <c r="H165" s="266" t="s">
        <v>217</v>
      </c>
      <c r="I165" s="184">
        <v>43.316699999999997</v>
      </c>
      <c r="J165" s="283">
        <f>I165*H165</f>
        <v>45.482534999999999</v>
      </c>
    </row>
    <row r="166" spans="1:10" x14ac:dyDescent="0.25">
      <c r="A166" s="391"/>
      <c r="B166" s="180" t="s">
        <v>620</v>
      </c>
      <c r="C166" s="180" t="s">
        <v>133</v>
      </c>
      <c r="D166" s="168">
        <f t="shared" si="15"/>
        <v>61.398969999999998</v>
      </c>
      <c r="E166" s="167" t="s">
        <v>192</v>
      </c>
      <c r="F166" s="180" t="s">
        <v>193</v>
      </c>
      <c r="G166" s="180" t="s">
        <v>136</v>
      </c>
      <c r="H166" s="266">
        <v>0.19439999999999999</v>
      </c>
      <c r="I166" s="184">
        <v>21.21</v>
      </c>
      <c r="J166" s="283">
        <f>I166*H166</f>
        <v>4.1232239999999996</v>
      </c>
    </row>
    <row r="167" spans="1:10" x14ac:dyDescent="0.25">
      <c r="A167" s="391"/>
      <c r="B167" s="180" t="s">
        <v>620</v>
      </c>
      <c r="C167" s="180" t="s">
        <v>133</v>
      </c>
      <c r="D167" s="168">
        <f t="shared" si="15"/>
        <v>61.398969999999998</v>
      </c>
      <c r="E167" s="167" t="s">
        <v>195</v>
      </c>
      <c r="F167" s="180" t="s">
        <v>196</v>
      </c>
      <c r="G167" s="180" t="s">
        <v>136</v>
      </c>
      <c r="H167" s="266">
        <v>0.19439999999999999</v>
      </c>
      <c r="I167" s="184" t="s">
        <v>197</v>
      </c>
      <c r="J167" s="283">
        <f>I167*H167</f>
        <v>4.9902480000000002</v>
      </c>
    </row>
    <row r="168" spans="1:10" x14ac:dyDescent="0.25">
      <c r="A168" s="391"/>
      <c r="B168" s="180" t="s">
        <v>620</v>
      </c>
      <c r="C168" s="180" t="s">
        <v>133</v>
      </c>
      <c r="D168" s="168">
        <f t="shared" si="15"/>
        <v>61.398969999999998</v>
      </c>
      <c r="E168" s="167" t="s">
        <v>221</v>
      </c>
      <c r="F168" s="180" t="s">
        <v>222</v>
      </c>
      <c r="G168" s="180" t="s">
        <v>133</v>
      </c>
      <c r="H168" s="266" t="s">
        <v>157</v>
      </c>
      <c r="I168" s="184">
        <v>1.55</v>
      </c>
      <c r="J168" s="283">
        <f>I168*H168</f>
        <v>3.1</v>
      </c>
    </row>
    <row r="169" spans="1:10" x14ac:dyDescent="0.25">
      <c r="A169" s="392"/>
      <c r="B169" s="180" t="s">
        <v>620</v>
      </c>
      <c r="C169" s="180" t="s">
        <v>133</v>
      </c>
      <c r="D169" s="168">
        <f t="shared" si="15"/>
        <v>61.398969999999998</v>
      </c>
      <c r="E169" s="167">
        <v>95757</v>
      </c>
      <c r="F169" s="180" t="s">
        <v>622</v>
      </c>
      <c r="G169" s="180" t="s">
        <v>135</v>
      </c>
      <c r="H169" s="266" t="s">
        <v>220</v>
      </c>
      <c r="I169" s="184">
        <v>11.11</v>
      </c>
      <c r="J169" s="283">
        <f>I169*H169</f>
        <v>3.7029629999999996</v>
      </c>
    </row>
    <row r="170" spans="1:10" x14ac:dyDescent="0.25">
      <c r="A170" s="231"/>
      <c r="B170" s="389" t="s">
        <v>292</v>
      </c>
      <c r="C170" s="389"/>
      <c r="D170" s="389"/>
      <c r="E170" s="389"/>
      <c r="F170" s="389"/>
      <c r="G170" s="172"/>
      <c r="H170" s="172"/>
      <c r="I170" s="172"/>
      <c r="J170" s="173"/>
    </row>
    <row r="171" spans="1:10" x14ac:dyDescent="0.25">
      <c r="A171" s="232"/>
      <c r="B171" s="194"/>
      <c r="C171" s="174"/>
      <c r="D171" s="174"/>
      <c r="E171" s="174"/>
      <c r="F171" s="194"/>
      <c r="G171" s="174"/>
      <c r="H171" s="174"/>
      <c r="I171" s="174"/>
      <c r="J171" s="175"/>
    </row>
  </sheetData>
  <mergeCells count="26">
    <mergeCell ref="A3:A7"/>
    <mergeCell ref="A1:J1"/>
    <mergeCell ref="A10:A13"/>
    <mergeCell ref="A16:A22"/>
    <mergeCell ref="A27:A32"/>
    <mergeCell ref="A35:A40"/>
    <mergeCell ref="A77:A82"/>
    <mergeCell ref="B83:F83"/>
    <mergeCell ref="A99:A106"/>
    <mergeCell ref="A87:A94"/>
    <mergeCell ref="A70:A74"/>
    <mergeCell ref="A43:A47"/>
    <mergeCell ref="A50:A52"/>
    <mergeCell ref="A55:A57"/>
    <mergeCell ref="B65:F65"/>
    <mergeCell ref="B66:F66"/>
    <mergeCell ref="B67:F67"/>
    <mergeCell ref="A60:A67"/>
    <mergeCell ref="B170:F170"/>
    <mergeCell ref="A148:A152"/>
    <mergeCell ref="A155:A161"/>
    <mergeCell ref="A109:A119"/>
    <mergeCell ref="A122:A130"/>
    <mergeCell ref="A133:A137"/>
    <mergeCell ref="A140:A145"/>
    <mergeCell ref="A164:A169"/>
  </mergeCells>
  <hyperlinks>
    <hyperlink ref="B145" r:id="rId1" xr:uid="{00000000-0004-0000-03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9"/>
  <sheetViews>
    <sheetView tabSelected="1" view="pageBreakPreview" zoomScaleNormal="100" zoomScaleSheetLayoutView="100" workbookViewId="0">
      <selection activeCell="D21" sqref="D21"/>
    </sheetView>
  </sheetViews>
  <sheetFormatPr defaultRowHeight="15" x14ac:dyDescent="0.25"/>
  <cols>
    <col min="1" max="1" width="13.7109375" style="77" bestFit="1" customWidth="1"/>
    <col min="2" max="2" width="25.42578125" style="77" customWidth="1"/>
    <col min="3" max="3" width="18.7109375" style="77" customWidth="1"/>
  </cols>
  <sheetData>
    <row r="1" spans="1:3" x14ac:dyDescent="0.25">
      <c r="A1" s="410" t="s">
        <v>584</v>
      </c>
      <c r="B1" s="411"/>
      <c r="C1" s="411"/>
    </row>
    <row r="2" spans="1:3" x14ac:dyDescent="0.25">
      <c r="A2" s="176" t="s">
        <v>585</v>
      </c>
      <c r="B2" s="176" t="s">
        <v>582</v>
      </c>
      <c r="C2" s="176" t="s">
        <v>589</v>
      </c>
    </row>
    <row r="3" spans="1:3" x14ac:dyDescent="0.25">
      <c r="A3" s="412" t="s">
        <v>586</v>
      </c>
      <c r="B3" s="295">
        <v>300.48</v>
      </c>
      <c r="C3" s="413">
        <f>SUM(B3:B5)/3</f>
        <v>389.87000000000006</v>
      </c>
    </row>
    <row r="4" spans="1:3" x14ac:dyDescent="0.25">
      <c r="A4" s="412"/>
      <c r="B4" s="295">
        <v>338.91</v>
      </c>
      <c r="C4" s="414"/>
    </row>
    <row r="5" spans="1:3" x14ac:dyDescent="0.25">
      <c r="A5" s="412"/>
      <c r="B5" s="295">
        <v>530.22</v>
      </c>
      <c r="C5" s="415"/>
    </row>
    <row r="6" spans="1:3" x14ac:dyDescent="0.25">
      <c r="A6" s="176" t="s">
        <v>585</v>
      </c>
      <c r="B6" s="229" t="s">
        <v>582</v>
      </c>
      <c r="C6" s="229" t="s">
        <v>589</v>
      </c>
    </row>
    <row r="7" spans="1:3" x14ac:dyDescent="0.25">
      <c r="A7" s="407" t="s">
        <v>587</v>
      </c>
      <c r="B7" s="296">
        <v>80.900000000000006</v>
      </c>
      <c r="C7" s="406">
        <f>SUM(B7:B9)/3</f>
        <v>82.340000000000018</v>
      </c>
    </row>
    <row r="8" spans="1:3" x14ac:dyDescent="0.25">
      <c r="A8" s="408"/>
      <c r="B8" s="296">
        <v>86.39</v>
      </c>
      <c r="C8" s="406"/>
    </row>
    <row r="9" spans="1:3" x14ac:dyDescent="0.25">
      <c r="A9" s="409"/>
      <c r="B9" s="296">
        <v>79.73</v>
      </c>
      <c r="C9" s="406"/>
    </row>
    <row r="10" spans="1:3" x14ac:dyDescent="0.25">
      <c r="A10" s="176" t="s">
        <v>585</v>
      </c>
      <c r="B10" s="229" t="s">
        <v>582</v>
      </c>
      <c r="C10" s="229" t="s">
        <v>589</v>
      </c>
    </row>
    <row r="11" spans="1:3" x14ac:dyDescent="0.25">
      <c r="A11" s="407" t="s">
        <v>588</v>
      </c>
      <c r="B11" s="296">
        <v>1191</v>
      </c>
      <c r="C11" s="406">
        <f>SUM(B11:B13)/3</f>
        <v>1130.3</v>
      </c>
    </row>
    <row r="12" spans="1:3" x14ac:dyDescent="0.25">
      <c r="A12" s="408"/>
      <c r="B12" s="296">
        <v>1129</v>
      </c>
      <c r="C12" s="406"/>
    </row>
    <row r="13" spans="1:3" x14ac:dyDescent="0.25">
      <c r="A13" s="409"/>
      <c r="B13" s="296">
        <v>1070.9000000000001</v>
      </c>
      <c r="C13" s="406"/>
    </row>
    <row r="14" spans="1:3" x14ac:dyDescent="0.25">
      <c r="B14" s="230"/>
      <c r="C14" s="230"/>
    </row>
    <row r="15" spans="1:3" x14ac:dyDescent="0.25">
      <c r="A15" s="176" t="s">
        <v>585</v>
      </c>
      <c r="B15" s="229" t="s">
        <v>582</v>
      </c>
      <c r="C15" s="229" t="s">
        <v>589</v>
      </c>
    </row>
    <row r="16" spans="1:3" x14ac:dyDescent="0.25">
      <c r="A16" s="177" t="s">
        <v>597</v>
      </c>
      <c r="B16" s="296">
        <v>42.99</v>
      </c>
      <c r="C16" s="296">
        <v>42.99</v>
      </c>
    </row>
    <row r="17" spans="1:3" x14ac:dyDescent="0.25">
      <c r="B17" s="230"/>
      <c r="C17" s="230"/>
    </row>
    <row r="18" spans="1:3" x14ac:dyDescent="0.25">
      <c r="A18" s="176" t="s">
        <v>585</v>
      </c>
      <c r="B18" s="229" t="s">
        <v>582</v>
      </c>
      <c r="C18" s="229" t="s">
        <v>589</v>
      </c>
    </row>
    <row r="19" spans="1:3" ht="30" x14ac:dyDescent="0.25">
      <c r="A19" s="178" t="s">
        <v>599</v>
      </c>
      <c r="B19" s="296">
        <v>8.1999999999999993</v>
      </c>
      <c r="C19" s="296">
        <v>8.1999999999999993</v>
      </c>
    </row>
  </sheetData>
  <mergeCells count="7">
    <mergeCell ref="C11:C13"/>
    <mergeCell ref="A11:A13"/>
    <mergeCell ref="A1:C1"/>
    <mergeCell ref="A3:A5"/>
    <mergeCell ref="C3:C5"/>
    <mergeCell ref="C7:C9"/>
    <mergeCell ref="A7:A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PLANILHA ORÇAMENTÁRIA</vt:lpstr>
      <vt:lpstr>BDI</vt:lpstr>
      <vt:lpstr>ENCARGOS SOCIAIS</vt:lpstr>
      <vt:lpstr>COMPOSIÇÕES EDIT</vt:lpstr>
      <vt:lpstr>COTAÇÕES</vt:lpstr>
      <vt:lpstr>BDI!Area_de_impressao</vt:lpstr>
      <vt:lpstr>'COMPOSIÇÕES EDIT'!Area_de_impressao</vt:lpstr>
      <vt:lpstr>COTAÇÕES!Area_de_impressao</vt:lpstr>
      <vt:lpstr>'ENCARGOS SOCIAIS'!Area_de_impressao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Todeschini</dc:creator>
  <cp:lastModifiedBy>Eduardo Jose Ramalho Stroparo</cp:lastModifiedBy>
  <cp:lastPrinted>2022-04-20T20:22:00Z</cp:lastPrinted>
  <dcterms:created xsi:type="dcterms:W3CDTF">2019-10-11T16:59:38Z</dcterms:created>
  <dcterms:modified xsi:type="dcterms:W3CDTF">2023-04-28T18:03:48Z</dcterms:modified>
</cp:coreProperties>
</file>